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comments9.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EsteLivro"/>
  <mc:AlternateContent xmlns:mc="http://schemas.openxmlformats.org/markup-compatibility/2006">
    <mc:Choice Requires="x15">
      <x15ac:absPath xmlns:x15ac="http://schemas.microsoft.com/office/spreadsheetml/2010/11/ac" url="https://pamesaconsultores-my.sharepoint.com/personal/rbeles_pamesa_pt/Documents/Documentos/trabalhos/ANIET/"/>
    </mc:Choice>
  </mc:AlternateContent>
  <xr:revisionPtr revIDLastSave="6496" documentId="8_{1D243C47-8824-4870-AE5E-E37955A450E3}" xr6:coauthVersionLast="47" xr6:coauthVersionMax="47" xr10:uidLastSave="{2B98A312-8526-4288-8509-15A0C3AA317D}"/>
  <bookViews>
    <workbookView xWindow="-120" yWindow="-120" windowWidth="29040" windowHeight="15720" xr2:uid="{FBFDAD3C-1C27-4429-8D66-488E4888047C}"/>
  </bookViews>
  <sheets>
    <sheet name="0.FT" sheetId="4" r:id="rId1"/>
    <sheet name="0.ÍNDICE" sheetId="1" r:id="rId2"/>
    <sheet name="Aux" sheetId="17" state="hidden" r:id="rId3"/>
    <sheet name="1.1.Ficha Emp" sheetId="16" r:id="rId4"/>
    <sheet name="1.2.Balanço" sheetId="8" r:id="rId5"/>
    <sheet name="1.3.DR" sheetId="6" r:id="rId6"/>
    <sheet name="1.4.DFC" sheetId="10" r:id="rId7"/>
    <sheet name="2.1.1.PESTAL" sheetId="12" r:id="rId8"/>
    <sheet name="2.2.1. 5Forças de Porter" sheetId="19" r:id="rId9"/>
    <sheet name="3.1. VRIO" sheetId="20" r:id="rId10"/>
    <sheet name="3.2. BCG" sheetId="21" r:id="rId11"/>
    <sheet name="4.1. SWOT" sheetId="22" r:id="rId12"/>
    <sheet name="4.2. TOWS" sheetId="24" r:id="rId13"/>
    <sheet name="5. Sumário Executivo" sheetId="28" r:id="rId14"/>
    <sheet name="6. Plano Estratégico" sheetId="29" r:id="rId15"/>
    <sheet name="7.1. Plano de Ação" sheetId="33" r:id="rId16"/>
    <sheet name="7.2. Plano de Investimentos" sheetId="35" r:id="rId17"/>
    <sheet name="7.3. Orçamento" sheetId="38" r:id="rId18"/>
    <sheet name="8.Base de dados" sheetId="25" r:id="rId19"/>
    <sheet name="9.1. Planeamento" sheetId="40" r:id="rId20"/>
    <sheet name="9.2. BSC" sheetId="41" r:id="rId21"/>
    <sheet name="9.3. Orçamental" sheetId="39" r:id="rId22"/>
  </sheets>
  <definedNames>
    <definedName name="_xlnm.Print_Area" localSheetId="0">'0.FT'!$A$1:$U$43</definedName>
    <definedName name="_xlnm.Print_Area" localSheetId="1">'0.ÍNDICE'!$A$1:$H$38</definedName>
    <definedName name="_xlnm.Print_Area" localSheetId="3">'1.1.Ficha Emp'!$A$1:$F$36</definedName>
    <definedName name="_xlnm.Print_Area" localSheetId="4">'1.2.Balanço'!$A$1:$I$73</definedName>
    <definedName name="_xlnm.Print_Area" localSheetId="5">'1.3.DR'!$A$1:$J$34</definedName>
    <definedName name="_xlnm.Print_Area" localSheetId="6">'1.4.DFC'!$A$1:$J$65</definedName>
    <definedName name="_xlnm.Print_Area" localSheetId="7">'2.1.1.PESTAL'!$A$1:$P$48</definedName>
    <definedName name="_xlnm.Print_Area" localSheetId="8">'2.2.1. 5Forças de Porter'!$A$1:$N$53</definedName>
    <definedName name="_xlnm.Print_Area" localSheetId="9">'3.1. VRIO'!$A$1:$P$51</definedName>
    <definedName name="_xlnm.Print_Area" localSheetId="10">'3.2. BCG'!$A$1:$O$55</definedName>
    <definedName name="_xlnm.Print_Area" localSheetId="11">'4.1. SWOT'!$A$1:$S$43</definedName>
    <definedName name="_xlnm.Print_Area" localSheetId="12">'4.2. TOWS'!$A$1:$BC$89</definedName>
    <definedName name="_xlnm.Print_Area" localSheetId="13">'5. Sumário Executivo'!$B$1:$AG$78</definedName>
    <definedName name="_xlnm.Print_Area" localSheetId="14">'6. Plano Estratégico'!$A$1:$T$26</definedName>
    <definedName name="_xlnm.Print_Area" localSheetId="15">'7.1. Plano de Ação'!$A$1:$P$35</definedName>
    <definedName name="_xlnm.Print_Area" localSheetId="16">'7.2. Plano de Investimentos'!$A$1:$N$35</definedName>
    <definedName name="_xlnm.Print_Area" localSheetId="17">'7.3. Orçamento'!$A$1:$M$94</definedName>
    <definedName name="_xlnm.Print_Area" localSheetId="18">'8.Base de dados'!$A$1:$BX$151</definedName>
    <definedName name="_xlnm.Print_Area" localSheetId="19">'9.1. Planeamento'!$A$1:$BS$29</definedName>
    <definedName name="_xlnm.Print_Area" localSheetId="21">'9.3. Orçamental'!$A$2:$S$94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5" i="35" l="1"/>
  <c r="B34" i="35"/>
  <c r="B33" i="35"/>
  <c r="AM29" i="41"/>
  <c r="AL29" i="41"/>
  <c r="AL25" i="41"/>
  <c r="AL16" i="41"/>
  <c r="AL15" i="41"/>
  <c r="I33" i="35"/>
  <c r="L31" i="35"/>
  <c r="L16" i="35"/>
  <c r="M16" i="35"/>
  <c r="N27" i="35"/>
  <c r="N16" i="35"/>
  <c r="J30" i="33" l="1"/>
  <c r="B35" i="33"/>
  <c r="B34" i="33"/>
  <c r="T7" i="28"/>
  <c r="AD83" i="24"/>
  <c r="AD84" i="24"/>
  <c r="AD85" i="24"/>
  <c r="AD86" i="24"/>
  <c r="AM14" i="41"/>
  <c r="H124" i="25"/>
  <c r="H2" i="25"/>
  <c r="H1" i="25"/>
  <c r="H11" i="25"/>
  <c r="H128" i="25" l="1"/>
  <c r="H150" i="25" s="1"/>
  <c r="H127" i="25"/>
  <c r="H115" i="25"/>
  <c r="H116" i="25"/>
  <c r="H117" i="25"/>
  <c r="H118" i="25"/>
  <c r="H119" i="25"/>
  <c r="H120" i="25"/>
  <c r="H121" i="25"/>
  <c r="H114" i="25"/>
  <c r="H113" i="25"/>
  <c r="H109" i="25"/>
  <c r="H110" i="25"/>
  <c r="H111" i="25"/>
  <c r="H108" i="25"/>
  <c r="H112" i="25" s="1"/>
  <c r="H107" i="25"/>
  <c r="H97" i="25"/>
  <c r="H98" i="25"/>
  <c r="H99" i="25"/>
  <c r="H100" i="25"/>
  <c r="H101" i="25"/>
  <c r="H102" i="25"/>
  <c r="H103" i="25"/>
  <c r="H104" i="25"/>
  <c r="H105" i="25"/>
  <c r="H96" i="25"/>
  <c r="H95" i="25"/>
  <c r="H106" i="25" s="1"/>
  <c r="H140" i="25" s="1"/>
  <c r="H84" i="25"/>
  <c r="H145" i="25" s="1"/>
  <c r="H85" i="25"/>
  <c r="H86" i="25"/>
  <c r="H87" i="25"/>
  <c r="H88" i="25"/>
  <c r="H89" i="25"/>
  <c r="H90" i="25"/>
  <c r="H91" i="25"/>
  <c r="H92" i="25"/>
  <c r="H83" i="25"/>
  <c r="H82" i="25"/>
  <c r="H74" i="25"/>
  <c r="H75" i="25"/>
  <c r="H76" i="25"/>
  <c r="H77" i="25"/>
  <c r="H78" i="25"/>
  <c r="H81" i="25" s="1"/>
  <c r="H79" i="25"/>
  <c r="H80" i="25"/>
  <c r="H73" i="25"/>
  <c r="H72" i="25"/>
  <c r="H68" i="25"/>
  <c r="H66" i="25"/>
  <c r="H65" i="25"/>
  <c r="H63" i="25"/>
  <c r="H62" i="25"/>
  <c r="H19" i="25"/>
  <c r="H44" i="25"/>
  <c r="H39" i="25"/>
  <c r="H34" i="25"/>
  <c r="H28" i="25"/>
  <c r="H60" i="25"/>
  <c r="H59" i="25"/>
  <c r="H58" i="25"/>
  <c r="H57" i="25"/>
  <c r="H56" i="25"/>
  <c r="H55" i="25"/>
  <c r="H54" i="25"/>
  <c r="H53" i="25"/>
  <c r="H17" i="25"/>
  <c r="H16" i="25"/>
  <c r="H129" i="25" s="1"/>
  <c r="H15" i="25"/>
  <c r="H14" i="25"/>
  <c r="H149" i="25" s="1"/>
  <c r="H13" i="25"/>
  <c r="H12" i="25"/>
  <c r="H9" i="25"/>
  <c r="H6" i="25"/>
  <c r="H131" i="25" s="1"/>
  <c r="H8" i="25"/>
  <c r="I128" i="25"/>
  <c r="BB134" i="25"/>
  <c r="K7" i="22"/>
  <c r="J8" i="20"/>
  <c r="I8" i="19"/>
  <c r="D9" i="16"/>
  <c r="H132" i="25" l="1"/>
  <c r="H133" i="25"/>
  <c r="H61" i="25"/>
  <c r="H64" i="25" s="1"/>
  <c r="H67" i="25" s="1"/>
  <c r="H69" i="25" s="1"/>
  <c r="H93" i="25"/>
  <c r="H94" i="25" s="1"/>
  <c r="H147" i="25"/>
  <c r="H146" i="25"/>
  <c r="H148" i="25"/>
  <c r="H122" i="25"/>
  <c r="AL19" i="41"/>
  <c r="Q15" i="41"/>
  <c r="B3" i="41"/>
  <c r="F3" i="41"/>
  <c r="AL20" i="41"/>
  <c r="AL24" i="41"/>
  <c r="AL22" i="41"/>
  <c r="Q32" i="41"/>
  <c r="Q31" i="41"/>
  <c r="Q30" i="41"/>
  <c r="Q29" i="41"/>
  <c r="Q27" i="41"/>
  <c r="Q26" i="41"/>
  <c r="Q25" i="41"/>
  <c r="Q24" i="41"/>
  <c r="Q22" i="41"/>
  <c r="Q21" i="41"/>
  <c r="Q20" i="41"/>
  <c r="Q19" i="41"/>
  <c r="Q17" i="41"/>
  <c r="Q16" i="41"/>
  <c r="Q14" i="41"/>
  <c r="AL30" i="41"/>
  <c r="AL31" i="41"/>
  <c r="AL26" i="41"/>
  <c r="AL21" i="41"/>
  <c r="AL14" i="41"/>
  <c r="AG3" i="41"/>
  <c r="L2" i="41"/>
  <c r="R16" i="41" s="1"/>
  <c r="B9" i="41"/>
  <c r="A5" i="40"/>
  <c r="H142" i="25" l="1"/>
  <c r="H143" i="25"/>
  <c r="H130" i="25"/>
  <c r="H123" i="25"/>
  <c r="H139" i="25" s="1"/>
  <c r="H144" i="25"/>
  <c r="H135" i="25"/>
  <c r="H138" i="25"/>
  <c r="H137" i="25"/>
  <c r="H136" i="25"/>
  <c r="AM20" i="41"/>
  <c r="R14" i="41"/>
  <c r="R25" i="41"/>
  <c r="R15" i="41"/>
  <c r="AM24" i="41"/>
  <c r="R32" i="41"/>
  <c r="AM21" i="41"/>
  <c r="R29" i="41"/>
  <c r="R19" i="41"/>
  <c r="AM31" i="41"/>
  <c r="R31" i="41"/>
  <c r="R21" i="41"/>
  <c r="AM30" i="41"/>
  <c r="R30" i="41"/>
  <c r="R20" i="41"/>
  <c r="AM19" i="41"/>
  <c r="R27" i="41"/>
  <c r="R17" i="41"/>
  <c r="AM26" i="41"/>
  <c r="AM16" i="41"/>
  <c r="R24" i="41"/>
  <c r="AM22" i="41"/>
  <c r="R22" i="41"/>
  <c r="R26" i="41"/>
  <c r="AM25" i="41"/>
  <c r="AM15" i="41"/>
  <c r="W3" i="41"/>
  <c r="B2" i="41"/>
  <c r="W2" i="41" s="1"/>
  <c r="B8" i="35"/>
  <c r="B3" i="40"/>
  <c r="AK3" i="40" s="1"/>
  <c r="K3" i="40"/>
  <c r="B2" i="40"/>
  <c r="AL2" i="40" s="1"/>
  <c r="D32" i="39"/>
  <c r="D33" i="39"/>
  <c r="D34" i="39"/>
  <c r="D35" i="39"/>
  <c r="D31" i="39"/>
  <c r="S54" i="39"/>
  <c r="S26" i="39"/>
  <c r="R33" i="39"/>
  <c r="R34" i="39"/>
  <c r="R35" i="39"/>
  <c r="R32" i="39"/>
  <c r="R31" i="39"/>
  <c r="R15" i="39"/>
  <c r="R16" i="39"/>
  <c r="R17" i="39"/>
  <c r="R18" i="39"/>
  <c r="R19" i="39"/>
  <c r="R20" i="39"/>
  <c r="R21" i="39"/>
  <c r="R22" i="39"/>
  <c r="R23" i="39"/>
  <c r="R24" i="39"/>
  <c r="R25" i="39"/>
  <c r="R26" i="39"/>
  <c r="R27" i="39"/>
  <c r="R28" i="39"/>
  <c r="R29" i="39"/>
  <c r="R30" i="39"/>
  <c r="F68" i="39"/>
  <c r="G68" i="39"/>
  <c r="H68" i="39"/>
  <c r="I68" i="39"/>
  <c r="J68" i="39"/>
  <c r="K68" i="39"/>
  <c r="L68" i="39"/>
  <c r="M68" i="39"/>
  <c r="N68" i="39"/>
  <c r="O68" i="39"/>
  <c r="P68" i="39"/>
  <c r="E68" i="39"/>
  <c r="F63" i="39"/>
  <c r="G63" i="39"/>
  <c r="H63" i="39"/>
  <c r="I63" i="39"/>
  <c r="J63" i="39"/>
  <c r="K63" i="39"/>
  <c r="L63" i="39"/>
  <c r="M63" i="39"/>
  <c r="N63" i="39"/>
  <c r="O63" i="39"/>
  <c r="P63" i="39"/>
  <c r="E63" i="39"/>
  <c r="F58" i="39"/>
  <c r="G58" i="39"/>
  <c r="H58" i="39"/>
  <c r="I58" i="39"/>
  <c r="J58" i="39"/>
  <c r="K58" i="39"/>
  <c r="L58" i="39"/>
  <c r="M58" i="39"/>
  <c r="N58" i="39"/>
  <c r="O58" i="39"/>
  <c r="P58" i="39"/>
  <c r="E58" i="39"/>
  <c r="E52" i="39"/>
  <c r="F52" i="39"/>
  <c r="G52" i="39"/>
  <c r="H52" i="39"/>
  <c r="I52" i="39"/>
  <c r="J52" i="39"/>
  <c r="K52" i="39"/>
  <c r="L52" i="39"/>
  <c r="M52" i="39"/>
  <c r="N52" i="39"/>
  <c r="O52" i="39"/>
  <c r="P52" i="39"/>
  <c r="F43" i="39"/>
  <c r="G43" i="39"/>
  <c r="H43" i="39"/>
  <c r="I43" i="39"/>
  <c r="J43" i="39"/>
  <c r="K43" i="39"/>
  <c r="L43" i="39"/>
  <c r="M43" i="39"/>
  <c r="N43" i="39"/>
  <c r="O43" i="39"/>
  <c r="P43" i="39"/>
  <c r="E43" i="39"/>
  <c r="P10" i="39"/>
  <c r="E10" i="39"/>
  <c r="R44" i="39"/>
  <c r="S44" i="39" s="1"/>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6" i="39"/>
  <c r="R87" i="39"/>
  <c r="R89" i="39"/>
  <c r="R90" i="39"/>
  <c r="R92" i="39"/>
  <c r="R42" i="39"/>
  <c r="R36" i="39"/>
  <c r="R37" i="39"/>
  <c r="R38" i="39"/>
  <c r="R39" i="39"/>
  <c r="R40" i="39"/>
  <c r="Q11" i="39"/>
  <c r="Q12" i="39"/>
  <c r="Q13" i="39"/>
  <c r="Q14" i="39"/>
  <c r="Q15" i="39"/>
  <c r="S15" i="39" s="1"/>
  <c r="Q16" i="39"/>
  <c r="S16" i="39" s="1"/>
  <c r="Q17" i="39"/>
  <c r="Q18" i="39"/>
  <c r="S18" i="39" s="1"/>
  <c r="Q19" i="39"/>
  <c r="S19" i="39" s="1"/>
  <c r="Q20" i="39"/>
  <c r="S20" i="39" s="1"/>
  <c r="Q21" i="39"/>
  <c r="S21" i="39" s="1"/>
  <c r="Q22" i="39"/>
  <c r="S22" i="39" s="1"/>
  <c r="Q23" i="39"/>
  <c r="S23" i="39" s="1"/>
  <c r="Q24" i="39"/>
  <c r="S24" i="39" s="1"/>
  <c r="Q25" i="39"/>
  <c r="S25" i="39" s="1"/>
  <c r="Q26" i="39"/>
  <c r="Q27" i="39"/>
  <c r="S27" i="39" s="1"/>
  <c r="Q28" i="39"/>
  <c r="S28" i="39" s="1"/>
  <c r="Q29" i="39"/>
  <c r="S29" i="39" s="1"/>
  <c r="Q30" i="39"/>
  <c r="S30" i="39" s="1"/>
  <c r="Q31" i="39"/>
  <c r="S31" i="39" s="1"/>
  <c r="Q32" i="39"/>
  <c r="Q33" i="39"/>
  <c r="Q34" i="39"/>
  <c r="S34" i="39" s="1"/>
  <c r="Q35" i="39"/>
  <c r="S35" i="39" s="1"/>
  <c r="Q36" i="39"/>
  <c r="Q37" i="39"/>
  <c r="Q38" i="39"/>
  <c r="Q39" i="39"/>
  <c r="S39" i="39" s="1"/>
  <c r="Q40" i="39"/>
  <c r="Q42" i="39"/>
  <c r="Q44" i="39"/>
  <c r="Q45" i="39"/>
  <c r="Q46" i="39"/>
  <c r="S46" i="39" s="1"/>
  <c r="Q47" i="39"/>
  <c r="S47" i="39" s="1"/>
  <c r="Q48" i="39"/>
  <c r="S48" i="39" s="1"/>
  <c r="Q49" i="39"/>
  <c r="S49" i="39" s="1"/>
  <c r="Q50" i="39"/>
  <c r="Q51" i="39"/>
  <c r="S51" i="39" s="1"/>
  <c r="Q53" i="39"/>
  <c r="S53" i="39" s="1"/>
  <c r="Q54" i="39"/>
  <c r="Q55" i="39"/>
  <c r="S55" i="39" s="1"/>
  <c r="Q56" i="39"/>
  <c r="S56" i="39" s="1"/>
  <c r="Q57" i="39"/>
  <c r="Q59" i="39"/>
  <c r="S59" i="39" s="1"/>
  <c r="Q60" i="39"/>
  <c r="Q61" i="39"/>
  <c r="S61" i="39" s="1"/>
  <c r="Q62" i="39"/>
  <c r="S62" i="39" s="1"/>
  <c r="Q64" i="39"/>
  <c r="S64" i="39" s="1"/>
  <c r="Q65" i="39"/>
  <c r="S65" i="39" s="1"/>
  <c r="Q66" i="39"/>
  <c r="S66" i="39" s="1"/>
  <c r="Q67" i="39"/>
  <c r="S67" i="39" s="1"/>
  <c r="Q69" i="39"/>
  <c r="S69" i="39" s="1"/>
  <c r="Q70" i="39"/>
  <c r="S70" i="39" s="1"/>
  <c r="Q71" i="39"/>
  <c r="S71" i="39" s="1"/>
  <c r="Q72" i="39"/>
  <c r="S72" i="39" s="1"/>
  <c r="Q73" i="39"/>
  <c r="Q74" i="39"/>
  <c r="Q75" i="39"/>
  <c r="S75" i="39" s="1"/>
  <c r="Q76" i="39"/>
  <c r="Q77" i="39"/>
  <c r="S77" i="39" s="1"/>
  <c r="Q78" i="39"/>
  <c r="S78" i="39" s="1"/>
  <c r="Q79" i="39"/>
  <c r="S79" i="39" s="1"/>
  <c r="Q80" i="39"/>
  <c r="S80" i="39" s="1"/>
  <c r="Q81" i="39"/>
  <c r="Q82" i="39"/>
  <c r="Q83" i="39"/>
  <c r="S83" i="39" s="1"/>
  <c r="Q84" i="39"/>
  <c r="Q86" i="39"/>
  <c r="S86" i="39" s="1"/>
  <c r="Q87" i="39"/>
  <c r="S87" i="39" s="1"/>
  <c r="Q89" i="39"/>
  <c r="Q90" i="39"/>
  <c r="Q92" i="39"/>
  <c r="F10" i="39"/>
  <c r="G10" i="39"/>
  <c r="H10" i="39"/>
  <c r="I10" i="39"/>
  <c r="J10" i="39"/>
  <c r="K10" i="39"/>
  <c r="L10" i="39"/>
  <c r="M10" i="39"/>
  <c r="N10" i="39"/>
  <c r="O10" i="39"/>
  <c r="G3" i="39"/>
  <c r="B3" i="39"/>
  <c r="B2" i="39"/>
  <c r="E92" i="38"/>
  <c r="D30" i="39"/>
  <c r="D29" i="39"/>
  <c r="D28" i="39"/>
  <c r="D27" i="39"/>
  <c r="D26" i="39"/>
  <c r="D25" i="39"/>
  <c r="D24" i="39"/>
  <c r="D23" i="39"/>
  <c r="D22" i="39"/>
  <c r="D21" i="39"/>
  <c r="D20" i="39"/>
  <c r="D19" i="39"/>
  <c r="D18" i="39"/>
  <c r="D17" i="39"/>
  <c r="D16" i="39"/>
  <c r="D15" i="39"/>
  <c r="D14" i="39"/>
  <c r="D13" i="39"/>
  <c r="D12" i="39"/>
  <c r="D11" i="39"/>
  <c r="K69" i="38"/>
  <c r="E90" i="38"/>
  <c r="E87" i="38"/>
  <c r="E89" i="38"/>
  <c r="K89" i="38" s="1"/>
  <c r="E86" i="38"/>
  <c r="K86" i="38" s="1"/>
  <c r="E78" i="38"/>
  <c r="K78" i="38" s="1"/>
  <c r="E79" i="38"/>
  <c r="K79" i="38" s="1"/>
  <c r="E80" i="38"/>
  <c r="K80" i="38" s="1"/>
  <c r="E81" i="38"/>
  <c r="E82" i="38"/>
  <c r="E83" i="38"/>
  <c r="K83" i="38" s="1"/>
  <c r="E84" i="38"/>
  <c r="K84" i="38" s="1"/>
  <c r="E77" i="38"/>
  <c r="K77" i="38" s="1"/>
  <c r="E38" i="38"/>
  <c r="E39" i="38"/>
  <c r="K39" i="38" s="1"/>
  <c r="E40" i="38"/>
  <c r="K40" i="38" s="1"/>
  <c r="E37" i="38"/>
  <c r="K37" i="38" s="1"/>
  <c r="E36" i="38"/>
  <c r="K36" i="38"/>
  <c r="G32" i="6"/>
  <c r="G29" i="6"/>
  <c r="G28" i="6"/>
  <c r="G25" i="6"/>
  <c r="G24" i="6"/>
  <c r="G21" i="6"/>
  <c r="G15" i="6"/>
  <c r="G16" i="6"/>
  <c r="G17" i="6"/>
  <c r="G18" i="6"/>
  <c r="G19" i="6"/>
  <c r="G20" i="6"/>
  <c r="G14" i="6"/>
  <c r="G9" i="6"/>
  <c r="G10" i="6"/>
  <c r="G11" i="6"/>
  <c r="G12" i="6"/>
  <c r="G8" i="6"/>
  <c r="K38" i="38"/>
  <c r="K42" i="38"/>
  <c r="K44" i="38"/>
  <c r="K45" i="38"/>
  <c r="K46" i="38"/>
  <c r="K47" i="38"/>
  <c r="K48" i="38"/>
  <c r="K49" i="38"/>
  <c r="K50" i="38"/>
  <c r="K51" i="38"/>
  <c r="K53" i="38"/>
  <c r="K54" i="38"/>
  <c r="K55" i="38"/>
  <c r="K56" i="38"/>
  <c r="K57" i="38"/>
  <c r="K59" i="38"/>
  <c r="K60" i="38"/>
  <c r="K61" i="38"/>
  <c r="K62" i="38"/>
  <c r="K64" i="38"/>
  <c r="K65" i="38"/>
  <c r="K66" i="38"/>
  <c r="K67" i="38"/>
  <c r="K70" i="38"/>
  <c r="K71" i="38"/>
  <c r="K72" i="38"/>
  <c r="K73" i="38"/>
  <c r="K74" i="38"/>
  <c r="K75" i="38"/>
  <c r="K76" i="38"/>
  <c r="K81" i="38"/>
  <c r="K82" i="38"/>
  <c r="K87" i="38"/>
  <c r="K92" i="38"/>
  <c r="M35" i="38"/>
  <c r="K12" i="38"/>
  <c r="L12" i="38"/>
  <c r="K13" i="38"/>
  <c r="L13" i="38"/>
  <c r="K14" i="38"/>
  <c r="L14" i="38"/>
  <c r="K15" i="38"/>
  <c r="L15" i="38"/>
  <c r="K16" i="38"/>
  <c r="L16" i="38"/>
  <c r="K17" i="38"/>
  <c r="L17" i="38"/>
  <c r="K18" i="38"/>
  <c r="L18" i="38"/>
  <c r="K19" i="38"/>
  <c r="L19" i="38"/>
  <c r="K20" i="38"/>
  <c r="L20" i="38"/>
  <c r="K21" i="38"/>
  <c r="L21" i="38"/>
  <c r="K22" i="38"/>
  <c r="L22" i="38"/>
  <c r="K23" i="38"/>
  <c r="L23" i="38"/>
  <c r="K24" i="38"/>
  <c r="L24" i="38"/>
  <c r="K25" i="38"/>
  <c r="L25" i="38"/>
  <c r="M25" i="38"/>
  <c r="K26" i="38"/>
  <c r="L26" i="38"/>
  <c r="K27" i="38"/>
  <c r="L27" i="38"/>
  <c r="K28" i="38"/>
  <c r="L28" i="38"/>
  <c r="K29" i="38"/>
  <c r="L29" i="38"/>
  <c r="K30" i="38"/>
  <c r="L30" i="38"/>
  <c r="M30" i="38"/>
  <c r="K31" i="38"/>
  <c r="L31" i="38"/>
  <c r="M31" i="38"/>
  <c r="K32" i="38"/>
  <c r="L32" i="38"/>
  <c r="M32" i="38"/>
  <c r="K33" i="38"/>
  <c r="L33" i="38"/>
  <c r="M33" i="38"/>
  <c r="K34" i="38"/>
  <c r="L34" i="38"/>
  <c r="M34" i="38"/>
  <c r="K35" i="38"/>
  <c r="L35" i="38"/>
  <c r="L11" i="38"/>
  <c r="K11" i="38"/>
  <c r="E3" i="38"/>
  <c r="E68" i="38"/>
  <c r="E63" i="38"/>
  <c r="E58" i="38"/>
  <c r="E52" i="38"/>
  <c r="E43" i="38"/>
  <c r="G30" i="38"/>
  <c r="G29" i="38"/>
  <c r="G28" i="38"/>
  <c r="G27" i="38"/>
  <c r="G26" i="38"/>
  <c r="G25" i="38"/>
  <c r="G24" i="38"/>
  <c r="G23" i="38"/>
  <c r="G22" i="38"/>
  <c r="G21" i="38"/>
  <c r="G20" i="38"/>
  <c r="G19" i="38"/>
  <c r="G18" i="38"/>
  <c r="G17" i="38"/>
  <c r="G16" i="38"/>
  <c r="G15" i="38"/>
  <c r="G14" i="38"/>
  <c r="G13" i="38"/>
  <c r="G12" i="38"/>
  <c r="G11" i="38"/>
  <c r="J13" i="38"/>
  <c r="R13" i="39" s="1"/>
  <c r="J14" i="38"/>
  <c r="R14" i="39" s="1"/>
  <c r="J15" i="38"/>
  <c r="J16" i="38"/>
  <c r="J17" i="38"/>
  <c r="J18" i="38"/>
  <c r="J19" i="38"/>
  <c r="J20" i="38"/>
  <c r="M20" i="38" s="1"/>
  <c r="J21" i="38"/>
  <c r="M21" i="38" s="1"/>
  <c r="J22" i="38"/>
  <c r="M22" i="38" s="1"/>
  <c r="J23" i="38"/>
  <c r="J24" i="38"/>
  <c r="M24" i="38" s="1"/>
  <c r="J25" i="38"/>
  <c r="J26" i="38"/>
  <c r="M26" i="38" s="1"/>
  <c r="J27" i="38"/>
  <c r="J28" i="38"/>
  <c r="M28" i="38" s="1"/>
  <c r="J29" i="38"/>
  <c r="M29" i="38" s="1"/>
  <c r="J30" i="38"/>
  <c r="J12" i="38"/>
  <c r="R12" i="39" s="1"/>
  <c r="S12" i="39" s="1"/>
  <c r="J11" i="38"/>
  <c r="R11" i="39" s="1"/>
  <c r="K3" i="19"/>
  <c r="H68" i="38"/>
  <c r="H63" i="38"/>
  <c r="H58" i="38"/>
  <c r="H52" i="38"/>
  <c r="K52" i="38" s="1"/>
  <c r="H43" i="38"/>
  <c r="R43" i="39" s="1"/>
  <c r="I19" i="25"/>
  <c r="D12" i="38"/>
  <c r="D13" i="38"/>
  <c r="D14" i="38"/>
  <c r="D15" i="38"/>
  <c r="D16" i="38"/>
  <c r="D17" i="38"/>
  <c r="D18" i="38"/>
  <c r="D19" i="38"/>
  <c r="D20" i="38"/>
  <c r="D21" i="38"/>
  <c r="D22" i="38"/>
  <c r="D23" i="38"/>
  <c r="D24" i="38"/>
  <c r="D25" i="38"/>
  <c r="D26" i="38"/>
  <c r="D27" i="38"/>
  <c r="D28" i="38"/>
  <c r="D29" i="38"/>
  <c r="D30" i="38"/>
  <c r="D11" i="38"/>
  <c r="B3" i="38"/>
  <c r="K3" i="35"/>
  <c r="AA3" i="41" s="1"/>
  <c r="B2" i="38"/>
  <c r="T12" i="28"/>
  <c r="B16" i="29"/>
  <c r="B17" i="29"/>
  <c r="B21" i="29"/>
  <c r="K27" i="35"/>
  <c r="M27" i="35"/>
  <c r="L27" i="35"/>
  <c r="B3" i="35"/>
  <c r="I3" i="35" s="1"/>
  <c r="I32" i="35"/>
  <c r="B32" i="35"/>
  <c r="I31" i="35"/>
  <c r="B31" i="35"/>
  <c r="I30" i="35"/>
  <c r="B30" i="35"/>
  <c r="I29" i="35"/>
  <c r="B29" i="35"/>
  <c r="I28" i="35"/>
  <c r="B28" i="35"/>
  <c r="I27" i="35"/>
  <c r="B27" i="35"/>
  <c r="I26" i="35"/>
  <c r="B26" i="35"/>
  <c r="I25" i="35"/>
  <c r="B25" i="35"/>
  <c r="I24" i="35"/>
  <c r="B24" i="35"/>
  <c r="I23" i="35"/>
  <c r="B23" i="35"/>
  <c r="I22" i="35"/>
  <c r="B22" i="35"/>
  <c r="I21" i="35"/>
  <c r="B21" i="35"/>
  <c r="I20" i="35"/>
  <c r="B20" i="35"/>
  <c r="I19" i="35"/>
  <c r="B19" i="35"/>
  <c r="I18" i="35"/>
  <c r="B18" i="35"/>
  <c r="I17" i="35"/>
  <c r="B17" i="35"/>
  <c r="I16" i="35"/>
  <c r="B16" i="35"/>
  <c r="I15" i="35"/>
  <c r="B15" i="35"/>
  <c r="I14" i="35"/>
  <c r="B14" i="35"/>
  <c r="I13" i="35"/>
  <c r="B13" i="35"/>
  <c r="I12" i="35"/>
  <c r="B12" i="35"/>
  <c r="L10" i="35"/>
  <c r="K10" i="35"/>
  <c r="D3" i="35"/>
  <c r="B2" i="35"/>
  <c r="I2" i="35" s="1"/>
  <c r="M10" i="33"/>
  <c r="N10" i="33"/>
  <c r="L10" i="33"/>
  <c r="J13" i="33"/>
  <c r="J14" i="33"/>
  <c r="J15" i="33"/>
  <c r="J16" i="33"/>
  <c r="J17" i="33"/>
  <c r="J18" i="33"/>
  <c r="J19" i="33"/>
  <c r="J20" i="33"/>
  <c r="J21" i="33"/>
  <c r="J22" i="33"/>
  <c r="J23" i="33"/>
  <c r="J24" i="33"/>
  <c r="J25" i="33"/>
  <c r="J26" i="33"/>
  <c r="J27" i="33"/>
  <c r="J28" i="33"/>
  <c r="J29" i="33"/>
  <c r="J31" i="33"/>
  <c r="J32" i="33"/>
  <c r="J33" i="33"/>
  <c r="J12" i="33"/>
  <c r="B13" i="33"/>
  <c r="B14" i="33"/>
  <c r="B15" i="33"/>
  <c r="B16" i="33"/>
  <c r="B17" i="33"/>
  <c r="B18" i="33"/>
  <c r="B19" i="33"/>
  <c r="B20" i="33"/>
  <c r="B21" i="33"/>
  <c r="B22" i="33"/>
  <c r="B23" i="33"/>
  <c r="B24" i="33"/>
  <c r="B25" i="33"/>
  <c r="B26" i="33"/>
  <c r="B27" i="33"/>
  <c r="B28" i="33"/>
  <c r="B29" i="33"/>
  <c r="B30" i="33"/>
  <c r="B31" i="33"/>
  <c r="B32" i="33"/>
  <c r="B33" i="33"/>
  <c r="B12" i="33"/>
  <c r="B2" i="33"/>
  <c r="J2" i="33" s="1"/>
  <c r="B3" i="33"/>
  <c r="J3" i="33" s="1"/>
  <c r="B8" i="33"/>
  <c r="L3" i="33"/>
  <c r="D3" i="33"/>
  <c r="D2" i="29"/>
  <c r="N2" i="29"/>
  <c r="L23" i="29"/>
  <c r="L22" i="29"/>
  <c r="L21" i="29"/>
  <c r="L20" i="29"/>
  <c r="L19" i="29"/>
  <c r="L18" i="29"/>
  <c r="L17" i="29"/>
  <c r="L16" i="29"/>
  <c r="L15" i="29"/>
  <c r="L14" i="29"/>
  <c r="L13" i="29"/>
  <c r="L12" i="29"/>
  <c r="L11" i="29"/>
  <c r="L9" i="29"/>
  <c r="B26" i="29"/>
  <c r="B25" i="29"/>
  <c r="B24" i="29"/>
  <c r="B23" i="29"/>
  <c r="B22" i="29"/>
  <c r="B20" i="29"/>
  <c r="B19" i="29"/>
  <c r="B18" i="29"/>
  <c r="B15" i="29"/>
  <c r="B14" i="29"/>
  <c r="B13" i="29"/>
  <c r="B12" i="29"/>
  <c r="B11" i="29"/>
  <c r="C54" i="28"/>
  <c r="U54" i="28" s="1"/>
  <c r="T34" i="28"/>
  <c r="T55" i="28"/>
  <c r="B10" i="35" s="1"/>
  <c r="I10" i="35" s="1"/>
  <c r="T41" i="28"/>
  <c r="T38" i="28"/>
  <c r="T44" i="28"/>
  <c r="T48" i="28"/>
  <c r="T35" i="28"/>
  <c r="T32" i="28"/>
  <c r="T22" i="28"/>
  <c r="V2" i="28"/>
  <c r="D2" i="28"/>
  <c r="B2" i="29"/>
  <c r="L2" i="29" s="1"/>
  <c r="B7" i="29"/>
  <c r="T16" i="28"/>
  <c r="T14" i="28"/>
  <c r="T10" i="28"/>
  <c r="B2" i="28"/>
  <c r="T2" i="28" s="1"/>
  <c r="B8" i="28"/>
  <c r="B10" i="33" l="1"/>
  <c r="J10" i="33" s="1"/>
  <c r="H141" i="25"/>
  <c r="AU3" i="40"/>
  <c r="E85" i="38"/>
  <c r="E88" i="38" s="1"/>
  <c r="E91" i="38" s="1"/>
  <c r="E93" i="38" s="1"/>
  <c r="K90" i="38"/>
  <c r="S82" i="39"/>
  <c r="S74" i="39"/>
  <c r="S81" i="39"/>
  <c r="S73" i="39"/>
  <c r="E41" i="39"/>
  <c r="E85" i="39" s="1"/>
  <c r="E88" i="39" s="1"/>
  <c r="E91" i="39" s="1"/>
  <c r="E93" i="39" s="1"/>
  <c r="S32" i="39"/>
  <c r="S42" i="39"/>
  <c r="S50" i="39"/>
  <c r="S45" i="39"/>
  <c r="S14" i="39"/>
  <c r="S11" i="39"/>
  <c r="S17" i="39"/>
  <c r="S60" i="39"/>
  <c r="S84" i="39"/>
  <c r="S76" i="39"/>
  <c r="S57" i="39"/>
  <c r="S36" i="39"/>
  <c r="S90" i="39"/>
  <c r="S33" i="39"/>
  <c r="S13" i="39"/>
  <c r="J85" i="39"/>
  <c r="J88" i="39" s="1"/>
  <c r="J91" i="39" s="1"/>
  <c r="J93" i="39" s="1"/>
  <c r="S89" i="39"/>
  <c r="L41" i="39"/>
  <c r="L85" i="39" s="1"/>
  <c r="L88" i="39" s="1"/>
  <c r="L91" i="39" s="1"/>
  <c r="L93" i="39" s="1"/>
  <c r="S92" i="39"/>
  <c r="S40" i="39"/>
  <c r="S38" i="39"/>
  <c r="S37" i="39"/>
  <c r="Q10" i="39"/>
  <c r="Q52" i="39"/>
  <c r="S52" i="39" s="1"/>
  <c r="I41" i="39"/>
  <c r="I85" i="39" s="1"/>
  <c r="I88" i="39" s="1"/>
  <c r="I91" i="39" s="1"/>
  <c r="I93" i="39" s="1"/>
  <c r="K41" i="39"/>
  <c r="K85" i="39" s="1"/>
  <c r="K88" i="39" s="1"/>
  <c r="K91" i="39" s="1"/>
  <c r="K93" i="39" s="1"/>
  <c r="Q58" i="39"/>
  <c r="S58" i="39" s="1"/>
  <c r="J41" i="39"/>
  <c r="Q68" i="39"/>
  <c r="S68" i="39" s="1"/>
  <c r="Q63" i="39"/>
  <c r="S63" i="39" s="1"/>
  <c r="M41" i="39"/>
  <c r="M85" i="39" s="1"/>
  <c r="M88" i="39" s="1"/>
  <c r="M91" i="39" s="1"/>
  <c r="M93" i="39" s="1"/>
  <c r="P41" i="39"/>
  <c r="P85" i="39" s="1"/>
  <c r="P88" i="39" s="1"/>
  <c r="P91" i="39" s="1"/>
  <c r="P93" i="39" s="1"/>
  <c r="H41" i="39"/>
  <c r="H85" i="39" s="1"/>
  <c r="H88" i="39" s="1"/>
  <c r="H91" i="39" s="1"/>
  <c r="H93" i="39" s="1"/>
  <c r="O41" i="39"/>
  <c r="O85" i="39" s="1"/>
  <c r="O88" i="39" s="1"/>
  <c r="O91" i="39" s="1"/>
  <c r="O93" i="39" s="1"/>
  <c r="G41" i="39"/>
  <c r="G85" i="39" s="1"/>
  <c r="G88" i="39" s="1"/>
  <c r="G91" i="39" s="1"/>
  <c r="G93" i="39" s="1"/>
  <c r="N41" i="39"/>
  <c r="N85" i="39" s="1"/>
  <c r="N88" i="39" s="1"/>
  <c r="N91" i="39" s="1"/>
  <c r="N93" i="39" s="1"/>
  <c r="F41" i="39"/>
  <c r="F85" i="39" s="1"/>
  <c r="F88" i="39" s="1"/>
  <c r="F91" i="39" s="1"/>
  <c r="F93" i="39" s="1"/>
  <c r="Q43" i="39"/>
  <c r="S43" i="39" s="1"/>
  <c r="K43" i="38"/>
  <c r="M23" i="38"/>
  <c r="M15" i="38"/>
  <c r="M16" i="38"/>
  <c r="K58" i="38"/>
  <c r="K68" i="38"/>
  <c r="M27" i="38"/>
  <c r="M19" i="38"/>
  <c r="M18" i="38"/>
  <c r="M13" i="38"/>
  <c r="K63" i="38"/>
  <c r="M11" i="38"/>
  <c r="K10" i="38" s="1"/>
  <c r="M17" i="38"/>
  <c r="M14" i="38"/>
  <c r="E41" i="38"/>
  <c r="M12" i="38"/>
  <c r="E10" i="38"/>
  <c r="H10" i="38"/>
  <c r="R10" i="39" s="1"/>
  <c r="H41" i="38"/>
  <c r="R41" i="39" s="1"/>
  <c r="C8" i="24"/>
  <c r="A1" i="25"/>
  <c r="BX145" i="25"/>
  <c r="BW145" i="25"/>
  <c r="BV145" i="25"/>
  <c r="BU145" i="25"/>
  <c r="BT145" i="25"/>
  <c r="BS145" i="25"/>
  <c r="BR145" i="25"/>
  <c r="BQ145" i="25"/>
  <c r="BP145" i="25"/>
  <c r="BO145" i="25"/>
  <c r="BN145" i="25"/>
  <c r="BM145" i="25"/>
  <c r="BL145" i="25"/>
  <c r="BK145" i="25"/>
  <c r="BJ145" i="25"/>
  <c r="BI145" i="25"/>
  <c r="BH145" i="25"/>
  <c r="BG145" i="25"/>
  <c r="BF145" i="25"/>
  <c r="BE145" i="25"/>
  <c r="BD145" i="25"/>
  <c r="BC145" i="25"/>
  <c r="BB145" i="25"/>
  <c r="BA145" i="25"/>
  <c r="AZ145" i="25"/>
  <c r="AY145" i="25"/>
  <c r="AX145" i="25"/>
  <c r="AW145" i="25"/>
  <c r="AV145" i="25"/>
  <c r="AU145" i="25"/>
  <c r="AT145" i="25"/>
  <c r="AS145" i="25"/>
  <c r="AR145" i="25"/>
  <c r="AQ145" i="25"/>
  <c r="AP145" i="25"/>
  <c r="AO145" i="25"/>
  <c r="AN145" i="25"/>
  <c r="AM145" i="25"/>
  <c r="AL145" i="25"/>
  <c r="AK145" i="25"/>
  <c r="AJ145" i="25"/>
  <c r="AI145" i="25"/>
  <c r="AH145" i="25"/>
  <c r="AG145" i="25"/>
  <c r="AF145" i="25"/>
  <c r="AE145" i="25"/>
  <c r="AD145" i="25"/>
  <c r="AC145" i="25"/>
  <c r="AB145" i="25"/>
  <c r="AA145" i="25"/>
  <c r="Z145" i="25"/>
  <c r="Y145" i="25"/>
  <c r="X145" i="25"/>
  <c r="W145" i="25"/>
  <c r="V145" i="25"/>
  <c r="U145" i="25"/>
  <c r="T145" i="25"/>
  <c r="S145" i="25"/>
  <c r="R145" i="25"/>
  <c r="Q145" i="25"/>
  <c r="P145" i="25"/>
  <c r="O145" i="25"/>
  <c r="N145" i="25"/>
  <c r="M145" i="25"/>
  <c r="L145" i="25"/>
  <c r="K145" i="25"/>
  <c r="J145" i="25"/>
  <c r="I145" i="25"/>
  <c r="BX134" i="25"/>
  <c r="BW134" i="25"/>
  <c r="BV134" i="25"/>
  <c r="BT134" i="25"/>
  <c r="BS134" i="25"/>
  <c r="BR134" i="25"/>
  <c r="BP134" i="25"/>
  <c r="BO134" i="25"/>
  <c r="BN134" i="25"/>
  <c r="BL134" i="25"/>
  <c r="BK134" i="25"/>
  <c r="BJ134" i="25"/>
  <c r="BH134" i="25"/>
  <c r="BG134" i="25"/>
  <c r="BF134" i="25"/>
  <c r="BD134" i="25"/>
  <c r="BC134" i="25"/>
  <c r="AZ134" i="25"/>
  <c r="AY134" i="25"/>
  <c r="AX134" i="25"/>
  <c r="AV134" i="25"/>
  <c r="AU134" i="25"/>
  <c r="AT134" i="25"/>
  <c r="AR134" i="25"/>
  <c r="AQ134" i="25"/>
  <c r="AP134" i="25"/>
  <c r="AN134" i="25"/>
  <c r="AM134" i="25"/>
  <c r="AL134" i="25"/>
  <c r="AJ134" i="25"/>
  <c r="AI134" i="25"/>
  <c r="AH134" i="25"/>
  <c r="AF134" i="25"/>
  <c r="AE134" i="25"/>
  <c r="AD134" i="25"/>
  <c r="AB134" i="25"/>
  <c r="AA134" i="25"/>
  <c r="Z134" i="25"/>
  <c r="X134" i="25"/>
  <c r="W134" i="25"/>
  <c r="V134" i="25"/>
  <c r="T134" i="25"/>
  <c r="S134" i="25"/>
  <c r="R134" i="25"/>
  <c r="P134" i="25"/>
  <c r="O134" i="25"/>
  <c r="N134" i="25"/>
  <c r="L134" i="25"/>
  <c r="K134" i="25"/>
  <c r="J134" i="25"/>
  <c r="BX132" i="25"/>
  <c r="BW132" i="25"/>
  <c r="BV132" i="25"/>
  <c r="BU132" i="25"/>
  <c r="BT132" i="25"/>
  <c r="BS132" i="25"/>
  <c r="BR132" i="25"/>
  <c r="BQ132" i="25"/>
  <c r="BP132" i="25"/>
  <c r="BO132" i="25"/>
  <c r="BN132" i="25"/>
  <c r="BM132" i="25"/>
  <c r="BL132" i="25"/>
  <c r="BK132" i="25"/>
  <c r="BJ132" i="25"/>
  <c r="BI132" i="25"/>
  <c r="BH132" i="25"/>
  <c r="BG132" i="25"/>
  <c r="BF132" i="25"/>
  <c r="BE132" i="25"/>
  <c r="BD132" i="25"/>
  <c r="BC132" i="25"/>
  <c r="BB132" i="25"/>
  <c r="BA132" i="25"/>
  <c r="AZ132" i="25"/>
  <c r="AY132" i="25"/>
  <c r="AX132" i="25"/>
  <c r="AW132" i="25"/>
  <c r="AV132" i="25"/>
  <c r="AU132" i="25"/>
  <c r="AT132" i="25"/>
  <c r="AS132" i="25"/>
  <c r="AR132" i="25"/>
  <c r="AQ132" i="25"/>
  <c r="AP132" i="25"/>
  <c r="AO132" i="25"/>
  <c r="AN132" i="25"/>
  <c r="AM132" i="25"/>
  <c r="AL132" i="25"/>
  <c r="AK132" i="25"/>
  <c r="AJ132" i="25"/>
  <c r="AI132" i="25"/>
  <c r="AH132" i="25"/>
  <c r="AG132" i="25"/>
  <c r="AF132" i="25"/>
  <c r="AE132" i="25"/>
  <c r="AD132" i="25"/>
  <c r="AC132" i="25"/>
  <c r="AB132" i="25"/>
  <c r="AA132" i="25"/>
  <c r="Z132" i="25"/>
  <c r="Y132" i="25"/>
  <c r="X132" i="25"/>
  <c r="W132" i="25"/>
  <c r="V132" i="25"/>
  <c r="U132" i="25"/>
  <c r="T132" i="25"/>
  <c r="S132" i="25"/>
  <c r="R132" i="25"/>
  <c r="Q132" i="25"/>
  <c r="P132" i="25"/>
  <c r="O132" i="25"/>
  <c r="N132" i="25"/>
  <c r="M132" i="25"/>
  <c r="L132" i="25"/>
  <c r="K132" i="25"/>
  <c r="J132" i="25"/>
  <c r="I132" i="25"/>
  <c r="BX128" i="25"/>
  <c r="BX150" i="25" s="1"/>
  <c r="BW128" i="25"/>
  <c r="BW150" i="25" s="1"/>
  <c r="BV128" i="25"/>
  <c r="BV150" i="25" s="1"/>
  <c r="BU128" i="25"/>
  <c r="BU150" i="25" s="1"/>
  <c r="BT128" i="25"/>
  <c r="BT150" i="25" s="1"/>
  <c r="BS128" i="25"/>
  <c r="BS150" i="25" s="1"/>
  <c r="BR128" i="25"/>
  <c r="BR150" i="25" s="1"/>
  <c r="BQ128" i="25"/>
  <c r="BQ150" i="25" s="1"/>
  <c r="BP128" i="25"/>
  <c r="BP150" i="25" s="1"/>
  <c r="BO128" i="25"/>
  <c r="BO150" i="25" s="1"/>
  <c r="BN128" i="25"/>
  <c r="BN150" i="25" s="1"/>
  <c r="BM128" i="25"/>
  <c r="BM150" i="25" s="1"/>
  <c r="BL128" i="25"/>
  <c r="BL150" i="25" s="1"/>
  <c r="BK128" i="25"/>
  <c r="BK150" i="25" s="1"/>
  <c r="BJ128" i="25"/>
  <c r="BJ150" i="25" s="1"/>
  <c r="BI128" i="25"/>
  <c r="BI150" i="25" s="1"/>
  <c r="BH128" i="25"/>
  <c r="BH150" i="25" s="1"/>
  <c r="BG128" i="25"/>
  <c r="BG150" i="25" s="1"/>
  <c r="BF128" i="25"/>
  <c r="BF150" i="25" s="1"/>
  <c r="BE128" i="25"/>
  <c r="BE150" i="25" s="1"/>
  <c r="BD128" i="25"/>
  <c r="BD150" i="25" s="1"/>
  <c r="BC128" i="25"/>
  <c r="BC150" i="25" s="1"/>
  <c r="BB128" i="25"/>
  <c r="BB150" i="25" s="1"/>
  <c r="BA128" i="25"/>
  <c r="BA150" i="25" s="1"/>
  <c r="AZ128" i="25"/>
  <c r="AZ150" i="25" s="1"/>
  <c r="AY128" i="25"/>
  <c r="AY150" i="25" s="1"/>
  <c r="AX128" i="25"/>
  <c r="AX150" i="25" s="1"/>
  <c r="AW128" i="25"/>
  <c r="AW150" i="25" s="1"/>
  <c r="AV128" i="25"/>
  <c r="AV150" i="25" s="1"/>
  <c r="AU128" i="25"/>
  <c r="AU150" i="25" s="1"/>
  <c r="AT128" i="25"/>
  <c r="AT150" i="25" s="1"/>
  <c r="AS128" i="25"/>
  <c r="AS150" i="25" s="1"/>
  <c r="AR128" i="25"/>
  <c r="AR150" i="25" s="1"/>
  <c r="AQ128" i="25"/>
  <c r="AQ150" i="25" s="1"/>
  <c r="AP128" i="25"/>
  <c r="AP150" i="25" s="1"/>
  <c r="AO128" i="25"/>
  <c r="AO150" i="25" s="1"/>
  <c r="AN128" i="25"/>
  <c r="AN150" i="25" s="1"/>
  <c r="AM128" i="25"/>
  <c r="AM150" i="25" s="1"/>
  <c r="AL128" i="25"/>
  <c r="AL150" i="25" s="1"/>
  <c r="AK128" i="25"/>
  <c r="AK150" i="25" s="1"/>
  <c r="AJ128" i="25"/>
  <c r="AJ150" i="25" s="1"/>
  <c r="AI128" i="25"/>
  <c r="AI150" i="25" s="1"/>
  <c r="AH128" i="25"/>
  <c r="AH150" i="25" s="1"/>
  <c r="AG128" i="25"/>
  <c r="AG150" i="25" s="1"/>
  <c r="AF128" i="25"/>
  <c r="AF150" i="25" s="1"/>
  <c r="AE128" i="25"/>
  <c r="AE150" i="25" s="1"/>
  <c r="AD128" i="25"/>
  <c r="AD150" i="25" s="1"/>
  <c r="AC128" i="25"/>
  <c r="AC150" i="25" s="1"/>
  <c r="AB128" i="25"/>
  <c r="AB150" i="25" s="1"/>
  <c r="AA128" i="25"/>
  <c r="AA150" i="25" s="1"/>
  <c r="Z128" i="25"/>
  <c r="Z150" i="25" s="1"/>
  <c r="Y128" i="25"/>
  <c r="Y150" i="25" s="1"/>
  <c r="X128" i="25"/>
  <c r="X150" i="25" s="1"/>
  <c r="W128" i="25"/>
  <c r="W150" i="25" s="1"/>
  <c r="V128" i="25"/>
  <c r="V150" i="25" s="1"/>
  <c r="U128" i="25"/>
  <c r="U150" i="25" s="1"/>
  <c r="T128" i="25"/>
  <c r="T150" i="25" s="1"/>
  <c r="S128" i="25"/>
  <c r="S150" i="25" s="1"/>
  <c r="R128" i="25"/>
  <c r="R150" i="25" s="1"/>
  <c r="Q128" i="25"/>
  <c r="Q150" i="25" s="1"/>
  <c r="P128" i="25"/>
  <c r="P150" i="25" s="1"/>
  <c r="O128" i="25"/>
  <c r="O150" i="25" s="1"/>
  <c r="N128" i="25"/>
  <c r="N150" i="25" s="1"/>
  <c r="M128" i="25"/>
  <c r="M150" i="25" s="1"/>
  <c r="L128" i="25"/>
  <c r="L150" i="25" s="1"/>
  <c r="K128" i="25"/>
  <c r="K150" i="25" s="1"/>
  <c r="J128" i="25"/>
  <c r="J150" i="25" s="1"/>
  <c r="I150" i="25"/>
  <c r="BX122" i="25"/>
  <c r="BW122" i="25"/>
  <c r="BW144" i="25" s="1"/>
  <c r="BV122" i="25"/>
  <c r="BU122" i="25"/>
  <c r="BT122" i="25"/>
  <c r="BS122" i="25"/>
  <c r="BR122" i="25"/>
  <c r="BQ122" i="25"/>
  <c r="BP122" i="25"/>
  <c r="BO122" i="25"/>
  <c r="BN122" i="25"/>
  <c r="BM122" i="25"/>
  <c r="BL122" i="25"/>
  <c r="BK122" i="25"/>
  <c r="BJ122" i="25"/>
  <c r="BI122" i="25"/>
  <c r="BH122" i="25"/>
  <c r="BG122" i="25"/>
  <c r="BF122" i="25"/>
  <c r="BE122" i="25"/>
  <c r="BD122" i="25"/>
  <c r="BC122" i="25"/>
  <c r="BB122" i="25"/>
  <c r="BA122" i="25"/>
  <c r="AZ122" i="25"/>
  <c r="AY122" i="25"/>
  <c r="AX122" i="25"/>
  <c r="AW122" i="25"/>
  <c r="AV122" i="25"/>
  <c r="AU122" i="25"/>
  <c r="AT122" i="25"/>
  <c r="AS122" i="25"/>
  <c r="AR122" i="25"/>
  <c r="AQ122" i="25"/>
  <c r="AP122" i="25"/>
  <c r="AO122" i="25"/>
  <c r="AN122" i="25"/>
  <c r="AM122" i="25"/>
  <c r="AL122" i="25"/>
  <c r="AK122" i="25"/>
  <c r="AJ122" i="25"/>
  <c r="AI122" i="25"/>
  <c r="AH122" i="25"/>
  <c r="AG122" i="25"/>
  <c r="AF122" i="25"/>
  <c r="AE122" i="25"/>
  <c r="AD122" i="25"/>
  <c r="AC122" i="25"/>
  <c r="AB122" i="25"/>
  <c r="AA122" i="25"/>
  <c r="Z122" i="25"/>
  <c r="Y122" i="25"/>
  <c r="X122" i="25"/>
  <c r="W122" i="25"/>
  <c r="V122" i="25"/>
  <c r="U122" i="25"/>
  <c r="T122" i="25"/>
  <c r="S122" i="25"/>
  <c r="R122" i="25"/>
  <c r="Q122" i="25"/>
  <c r="P122" i="25"/>
  <c r="O122" i="25"/>
  <c r="N122" i="25"/>
  <c r="M122" i="25"/>
  <c r="L122" i="25"/>
  <c r="K122" i="25"/>
  <c r="J122" i="25"/>
  <c r="I122" i="25"/>
  <c r="BX112" i="25"/>
  <c r="BW112" i="25"/>
  <c r="BV112" i="25"/>
  <c r="BV123" i="25" s="1"/>
  <c r="BV139" i="25" s="1"/>
  <c r="BU112" i="25"/>
  <c r="BT112" i="25"/>
  <c r="BS112" i="25"/>
  <c r="BR112" i="25"/>
  <c r="BQ112" i="25"/>
  <c r="BP112" i="25"/>
  <c r="BO112" i="25"/>
  <c r="BN112" i="25"/>
  <c r="BN123" i="25" s="1"/>
  <c r="BN139" i="25" s="1"/>
  <c r="BM112" i="25"/>
  <c r="BL112" i="25"/>
  <c r="BK112" i="25"/>
  <c r="BJ112" i="25"/>
  <c r="BI112" i="25"/>
  <c r="BH112" i="25"/>
  <c r="BG112" i="25"/>
  <c r="BF112" i="25"/>
  <c r="BE112" i="25"/>
  <c r="BD112" i="25"/>
  <c r="BC112" i="25"/>
  <c r="BB112" i="25"/>
  <c r="BA112" i="25"/>
  <c r="AZ112" i="25"/>
  <c r="AY112" i="25"/>
  <c r="AX112" i="25"/>
  <c r="AX123" i="25" s="1"/>
  <c r="AX139" i="25" s="1"/>
  <c r="AW112" i="25"/>
  <c r="AV112" i="25"/>
  <c r="AU112" i="25"/>
  <c r="AT112" i="25"/>
  <c r="AS112" i="25"/>
  <c r="AR112" i="25"/>
  <c r="AQ112" i="25"/>
  <c r="AP112" i="25"/>
  <c r="AP123" i="25" s="1"/>
  <c r="AP139" i="25" s="1"/>
  <c r="AO112" i="25"/>
  <c r="AN112" i="25"/>
  <c r="AM112" i="25"/>
  <c r="AL112" i="25"/>
  <c r="AK112" i="25"/>
  <c r="AJ112" i="25"/>
  <c r="AI112" i="25"/>
  <c r="AH112" i="25"/>
  <c r="AH123" i="25" s="1"/>
  <c r="AH139" i="25" s="1"/>
  <c r="AG112" i="25"/>
  <c r="AF112" i="25"/>
  <c r="AE112" i="25"/>
  <c r="AD112" i="25"/>
  <c r="AC112" i="25"/>
  <c r="AB112" i="25"/>
  <c r="AA112" i="25"/>
  <c r="Z112" i="25"/>
  <c r="Z123" i="25" s="1"/>
  <c r="Z139" i="25" s="1"/>
  <c r="Y112" i="25"/>
  <c r="X112" i="25"/>
  <c r="W112" i="25"/>
  <c r="V112" i="25"/>
  <c r="U112" i="25"/>
  <c r="T112" i="25"/>
  <c r="S112" i="25"/>
  <c r="R112" i="25"/>
  <c r="R123" i="25" s="1"/>
  <c r="R139" i="25" s="1"/>
  <c r="Q112" i="25"/>
  <c r="P112" i="25"/>
  <c r="O112" i="25"/>
  <c r="N112" i="25"/>
  <c r="M112" i="25"/>
  <c r="L112" i="25"/>
  <c r="K112" i="25"/>
  <c r="J112" i="25"/>
  <c r="J123" i="25" s="1"/>
  <c r="J139" i="25" s="1"/>
  <c r="I112" i="25"/>
  <c r="BX106" i="25"/>
  <c r="BW106" i="25"/>
  <c r="BV106" i="25"/>
  <c r="BU106" i="25"/>
  <c r="BT106" i="25"/>
  <c r="BS106" i="25"/>
  <c r="BR106" i="25"/>
  <c r="BQ106" i="25"/>
  <c r="BP106" i="25"/>
  <c r="BO106" i="25"/>
  <c r="BN106" i="25"/>
  <c r="BM106" i="25"/>
  <c r="BL106" i="25"/>
  <c r="BK106" i="25"/>
  <c r="BJ106" i="25"/>
  <c r="BI106" i="25"/>
  <c r="BH106" i="25"/>
  <c r="BG106" i="25"/>
  <c r="BF106" i="25"/>
  <c r="BE106" i="25"/>
  <c r="BD106" i="25"/>
  <c r="BC106" i="25"/>
  <c r="BB106" i="25"/>
  <c r="BA106" i="25"/>
  <c r="AZ106" i="25"/>
  <c r="AY106" i="25"/>
  <c r="AX106" i="25"/>
  <c r="AW106" i="25"/>
  <c r="AV106" i="25"/>
  <c r="AU106" i="25"/>
  <c r="AT106" i="25"/>
  <c r="AS106" i="25"/>
  <c r="AR106" i="25"/>
  <c r="AQ106" i="25"/>
  <c r="AP106" i="25"/>
  <c r="AO106" i="25"/>
  <c r="AN106" i="25"/>
  <c r="AM106" i="25"/>
  <c r="AL106" i="25"/>
  <c r="AK106" i="25"/>
  <c r="AJ106" i="25"/>
  <c r="AI106" i="25"/>
  <c r="AH106" i="25"/>
  <c r="AG106" i="25"/>
  <c r="AF106" i="25"/>
  <c r="AE106" i="25"/>
  <c r="AD106" i="25"/>
  <c r="AC106" i="25"/>
  <c r="AB106" i="25"/>
  <c r="AA106" i="25"/>
  <c r="Z106" i="25"/>
  <c r="Y106" i="25"/>
  <c r="X106" i="25"/>
  <c r="W106" i="25"/>
  <c r="V106" i="25"/>
  <c r="U106" i="25"/>
  <c r="T106" i="25"/>
  <c r="S106" i="25"/>
  <c r="R106" i="25"/>
  <c r="Q106" i="25"/>
  <c r="P106" i="25"/>
  <c r="O106" i="25"/>
  <c r="N106" i="25"/>
  <c r="M106" i="25"/>
  <c r="L106" i="25"/>
  <c r="K106" i="25"/>
  <c r="J106" i="25"/>
  <c r="I106" i="25"/>
  <c r="BX93" i="25"/>
  <c r="BW93" i="25"/>
  <c r="BV93" i="25"/>
  <c r="BU93" i="25"/>
  <c r="BT93" i="25"/>
  <c r="BS93" i="25"/>
  <c r="BR93" i="25"/>
  <c r="BQ93" i="25"/>
  <c r="BP93" i="25"/>
  <c r="BO93" i="25"/>
  <c r="BN93" i="25"/>
  <c r="BM93" i="25"/>
  <c r="BL93" i="25"/>
  <c r="BK93" i="25"/>
  <c r="BJ93" i="25"/>
  <c r="BI93" i="25"/>
  <c r="BH93" i="25"/>
  <c r="BG93" i="25"/>
  <c r="BF93" i="25"/>
  <c r="BE93" i="25"/>
  <c r="BD93" i="25"/>
  <c r="BC93" i="25"/>
  <c r="BB93" i="25"/>
  <c r="BA93" i="25"/>
  <c r="AZ93" i="25"/>
  <c r="AY93" i="25"/>
  <c r="AX93" i="25"/>
  <c r="AW93" i="25"/>
  <c r="AV93" i="25"/>
  <c r="AU93" i="25"/>
  <c r="AT93" i="25"/>
  <c r="AS93" i="25"/>
  <c r="AR93" i="25"/>
  <c r="AQ93" i="25"/>
  <c r="AP93" i="25"/>
  <c r="AO93" i="25"/>
  <c r="AN93" i="25"/>
  <c r="AM93" i="25"/>
  <c r="AL93" i="25"/>
  <c r="AK93" i="25"/>
  <c r="AJ93" i="25"/>
  <c r="AI93" i="25"/>
  <c r="AH93" i="25"/>
  <c r="AG93" i="25"/>
  <c r="AF93" i="25"/>
  <c r="AE93" i="25"/>
  <c r="AD93" i="25"/>
  <c r="AC93" i="25"/>
  <c r="AB93" i="25"/>
  <c r="AA93" i="25"/>
  <c r="Z93" i="25"/>
  <c r="Y93" i="25"/>
  <c r="X93" i="25"/>
  <c r="W93" i="25"/>
  <c r="V93" i="25"/>
  <c r="U93" i="25"/>
  <c r="T93" i="25"/>
  <c r="S93" i="25"/>
  <c r="R93" i="25"/>
  <c r="Q93" i="25"/>
  <c r="P93" i="25"/>
  <c r="O93" i="25"/>
  <c r="N93" i="25"/>
  <c r="M93" i="25"/>
  <c r="L93" i="25"/>
  <c r="K93" i="25"/>
  <c r="J93" i="25"/>
  <c r="I93" i="25"/>
  <c r="BX81" i="25"/>
  <c r="BW81" i="25"/>
  <c r="BV81" i="25"/>
  <c r="BU81" i="25"/>
  <c r="BT81" i="25"/>
  <c r="BS81" i="25"/>
  <c r="BS94" i="25" s="1"/>
  <c r="BR81" i="25"/>
  <c r="BR94" i="25" s="1"/>
  <c r="BQ81" i="25"/>
  <c r="BP81" i="25"/>
  <c r="BO81" i="25"/>
  <c r="BN81" i="25"/>
  <c r="BM81" i="25"/>
  <c r="BL81" i="25"/>
  <c r="BK81" i="25"/>
  <c r="BK94" i="25" s="1"/>
  <c r="BJ81" i="25"/>
  <c r="BJ94" i="25" s="1"/>
  <c r="BI81" i="25"/>
  <c r="BH81" i="25"/>
  <c r="BG81" i="25"/>
  <c r="BF81" i="25"/>
  <c r="BE81" i="25"/>
  <c r="BD81" i="25"/>
  <c r="BC81" i="25"/>
  <c r="BC94" i="25" s="1"/>
  <c r="BB81" i="25"/>
  <c r="BB94" i="25" s="1"/>
  <c r="BA81" i="25"/>
  <c r="AZ81" i="25"/>
  <c r="AY81" i="25"/>
  <c r="AX81" i="25"/>
  <c r="AW81" i="25"/>
  <c r="AV81" i="25"/>
  <c r="AU81" i="25"/>
  <c r="AU94" i="25" s="1"/>
  <c r="AT81" i="25"/>
  <c r="AT94" i="25" s="1"/>
  <c r="AS81" i="25"/>
  <c r="AR81" i="25"/>
  <c r="AQ81" i="25"/>
  <c r="AP81" i="25"/>
  <c r="AO81" i="25"/>
  <c r="AN81" i="25"/>
  <c r="AN94" i="25" s="1"/>
  <c r="AM81" i="25"/>
  <c r="AM94" i="25" s="1"/>
  <c r="AL81" i="25"/>
  <c r="AL94" i="25" s="1"/>
  <c r="AK81" i="25"/>
  <c r="AJ81" i="25"/>
  <c r="AI81" i="25"/>
  <c r="AH81" i="25"/>
  <c r="AG81" i="25"/>
  <c r="AF81" i="25"/>
  <c r="AF94" i="25" s="1"/>
  <c r="AE81" i="25"/>
  <c r="AE94" i="25" s="1"/>
  <c r="AD81" i="25"/>
  <c r="AD94" i="25" s="1"/>
  <c r="AC81" i="25"/>
  <c r="AB81" i="25"/>
  <c r="AA81" i="25"/>
  <c r="Z81" i="25"/>
  <c r="Y81" i="25"/>
  <c r="X81" i="25"/>
  <c r="X94" i="25" s="1"/>
  <c r="W81" i="25"/>
  <c r="W94" i="25" s="1"/>
  <c r="V81" i="25"/>
  <c r="V94" i="25" s="1"/>
  <c r="U81" i="25"/>
  <c r="T81" i="25"/>
  <c r="S81" i="25"/>
  <c r="R81" i="25"/>
  <c r="Q81" i="25"/>
  <c r="P81" i="25"/>
  <c r="P94" i="25" s="1"/>
  <c r="O81" i="25"/>
  <c r="O94" i="25" s="1"/>
  <c r="N81" i="25"/>
  <c r="N94" i="25" s="1"/>
  <c r="M81" i="25"/>
  <c r="L81" i="25"/>
  <c r="K81" i="25"/>
  <c r="J81" i="25"/>
  <c r="I81" i="25"/>
  <c r="BX44" i="25"/>
  <c r="BW44" i="25"/>
  <c r="BV44" i="25"/>
  <c r="BU44" i="25"/>
  <c r="BT44" i="25"/>
  <c r="BS44" i="25"/>
  <c r="BR44" i="25"/>
  <c r="BQ44" i="25"/>
  <c r="BP44" i="25"/>
  <c r="BO44" i="25"/>
  <c r="BN44" i="25"/>
  <c r="BM44" i="25"/>
  <c r="BL44" i="25"/>
  <c r="BK44" i="25"/>
  <c r="BJ44" i="25"/>
  <c r="BI44" i="25"/>
  <c r="BH44" i="25"/>
  <c r="BG44" i="25"/>
  <c r="BF44" i="25"/>
  <c r="BE44" i="25"/>
  <c r="BD44" i="25"/>
  <c r="BC44" i="25"/>
  <c r="BB44" i="25"/>
  <c r="BA44" i="25"/>
  <c r="AZ44" i="25"/>
  <c r="AY44" i="25"/>
  <c r="AX44" i="25"/>
  <c r="AW44" i="25"/>
  <c r="AV44" i="25"/>
  <c r="AU44" i="25"/>
  <c r="AT44" i="25"/>
  <c r="AS44" i="25"/>
  <c r="AR44" i="25"/>
  <c r="AQ44" i="25"/>
  <c r="AP44" i="25"/>
  <c r="AO44" i="25"/>
  <c r="AN44" i="25"/>
  <c r="AM44" i="25"/>
  <c r="AL44" i="25"/>
  <c r="AK44" i="25"/>
  <c r="AJ44" i="25"/>
  <c r="AI44" i="25"/>
  <c r="AH44" i="25"/>
  <c r="AG44" i="25"/>
  <c r="AF44" i="25"/>
  <c r="AE44" i="25"/>
  <c r="AD44" i="25"/>
  <c r="AC44" i="25"/>
  <c r="AB44" i="25"/>
  <c r="AA44" i="25"/>
  <c r="Z44" i="25"/>
  <c r="Y44" i="25"/>
  <c r="X44" i="25"/>
  <c r="W44" i="25"/>
  <c r="V44" i="25"/>
  <c r="U44" i="25"/>
  <c r="T44" i="25"/>
  <c r="S44" i="25"/>
  <c r="R44" i="25"/>
  <c r="Q44" i="25"/>
  <c r="P44" i="25"/>
  <c r="O44" i="25"/>
  <c r="N44" i="25"/>
  <c r="M44" i="25"/>
  <c r="L44" i="25"/>
  <c r="K44" i="25"/>
  <c r="J44" i="25"/>
  <c r="I44" i="25"/>
  <c r="BX39" i="25"/>
  <c r="BW39" i="25"/>
  <c r="BV39" i="25"/>
  <c r="BU39" i="25"/>
  <c r="BT39" i="25"/>
  <c r="BS39" i="25"/>
  <c r="BR39" i="25"/>
  <c r="BQ39" i="25"/>
  <c r="BP39" i="25"/>
  <c r="BO39" i="25"/>
  <c r="BN39" i="25"/>
  <c r="BM39" i="25"/>
  <c r="BL39" i="25"/>
  <c r="BK39" i="25"/>
  <c r="BJ39" i="25"/>
  <c r="BI39" i="25"/>
  <c r="BH39" i="25"/>
  <c r="BG39" i="25"/>
  <c r="BF39" i="25"/>
  <c r="BE39" i="25"/>
  <c r="BD39" i="25"/>
  <c r="BC39" i="25"/>
  <c r="BB39" i="25"/>
  <c r="BA39" i="25"/>
  <c r="AZ39" i="25"/>
  <c r="AY39" i="25"/>
  <c r="AX39" i="25"/>
  <c r="AW39" i="25"/>
  <c r="AV39" i="25"/>
  <c r="AU39" i="25"/>
  <c r="AT39" i="25"/>
  <c r="AS39" i="25"/>
  <c r="AR39" i="25"/>
  <c r="AQ39" i="25"/>
  <c r="AP39" i="25"/>
  <c r="AO39" i="25"/>
  <c r="AN39" i="25"/>
  <c r="AM39" i="25"/>
  <c r="AL39" i="25"/>
  <c r="AK39" i="25"/>
  <c r="AJ39" i="25"/>
  <c r="AI39" i="25"/>
  <c r="AH39" i="25"/>
  <c r="AG39" i="25"/>
  <c r="AF39" i="25"/>
  <c r="AE39" i="25"/>
  <c r="AD39" i="25"/>
  <c r="AC39" i="25"/>
  <c r="AB39" i="25"/>
  <c r="AA39" i="25"/>
  <c r="Z39" i="25"/>
  <c r="Y39" i="25"/>
  <c r="X39" i="25"/>
  <c r="W39" i="25"/>
  <c r="V39" i="25"/>
  <c r="U39" i="25"/>
  <c r="T39" i="25"/>
  <c r="S39" i="25"/>
  <c r="R39" i="25"/>
  <c r="Q39" i="25"/>
  <c r="P39" i="25"/>
  <c r="O39" i="25"/>
  <c r="N39" i="25"/>
  <c r="M39" i="25"/>
  <c r="L39" i="25"/>
  <c r="K39" i="25"/>
  <c r="J39" i="25"/>
  <c r="I39" i="25"/>
  <c r="BX34" i="25"/>
  <c r="BW34" i="25"/>
  <c r="BV34" i="25"/>
  <c r="BU34" i="25"/>
  <c r="BT34" i="25"/>
  <c r="BS34" i="25"/>
  <c r="BR34" i="25"/>
  <c r="BQ34" i="25"/>
  <c r="BP34" i="25"/>
  <c r="BO34" i="25"/>
  <c r="BN34" i="25"/>
  <c r="BM34" i="25"/>
  <c r="BL34" i="25"/>
  <c r="BK34" i="25"/>
  <c r="BJ34" i="25"/>
  <c r="BI34" i="25"/>
  <c r="BH34" i="25"/>
  <c r="BG34" i="25"/>
  <c r="BF34" i="25"/>
  <c r="BE34" i="25"/>
  <c r="BD34" i="25"/>
  <c r="BC34" i="25"/>
  <c r="BB34" i="25"/>
  <c r="BA34" i="25"/>
  <c r="AZ34" i="25"/>
  <c r="AY34" i="25"/>
  <c r="AX34" i="25"/>
  <c r="AW34" i="25"/>
  <c r="AV34" i="25"/>
  <c r="AU34" i="25"/>
  <c r="AT34" i="25"/>
  <c r="AS34" i="25"/>
  <c r="AR34" i="25"/>
  <c r="AQ34" i="25"/>
  <c r="AP34" i="25"/>
  <c r="AO34" i="25"/>
  <c r="AN34" i="25"/>
  <c r="AM34" i="25"/>
  <c r="AL34" i="25"/>
  <c r="AK34" i="25"/>
  <c r="AJ34" i="25"/>
  <c r="AI34" i="25"/>
  <c r="AH34" i="25"/>
  <c r="AG34" i="25"/>
  <c r="AF34" i="25"/>
  <c r="AE34" i="25"/>
  <c r="AD34" i="25"/>
  <c r="AC34" i="25"/>
  <c r="AB34" i="25"/>
  <c r="AA34" i="25"/>
  <c r="Z34" i="25"/>
  <c r="Y34" i="25"/>
  <c r="X34" i="25"/>
  <c r="W34" i="25"/>
  <c r="V34" i="25"/>
  <c r="U34" i="25"/>
  <c r="T34" i="25"/>
  <c r="S34" i="25"/>
  <c r="R34" i="25"/>
  <c r="Q34" i="25"/>
  <c r="P34" i="25"/>
  <c r="O34" i="25"/>
  <c r="N34" i="25"/>
  <c r="M34" i="25"/>
  <c r="L34" i="25"/>
  <c r="K34" i="25"/>
  <c r="J34" i="25"/>
  <c r="I34" i="25"/>
  <c r="BX28" i="25"/>
  <c r="BW28" i="25"/>
  <c r="BV28" i="25"/>
  <c r="BU28" i="25"/>
  <c r="BT28" i="25"/>
  <c r="BS28" i="25"/>
  <c r="BR28" i="25"/>
  <c r="BQ28" i="25"/>
  <c r="BP28" i="25"/>
  <c r="BO28" i="25"/>
  <c r="BN28" i="25"/>
  <c r="BM28" i="25"/>
  <c r="BL28" i="25"/>
  <c r="BK28" i="25"/>
  <c r="BJ28" i="25"/>
  <c r="BI28" i="25"/>
  <c r="BH28" i="25"/>
  <c r="BG28" i="25"/>
  <c r="BF28" i="25"/>
  <c r="BE28" i="25"/>
  <c r="BD28" i="25"/>
  <c r="BC28" i="25"/>
  <c r="BB28" i="25"/>
  <c r="BA28" i="25"/>
  <c r="AZ28" i="25"/>
  <c r="AY28" i="25"/>
  <c r="AX28" i="25"/>
  <c r="AW28" i="25"/>
  <c r="AV28" i="25"/>
  <c r="AU28" i="25"/>
  <c r="AT28" i="25"/>
  <c r="AS28" i="25"/>
  <c r="AR28" i="25"/>
  <c r="AQ28" i="25"/>
  <c r="AP28" i="25"/>
  <c r="AO28" i="25"/>
  <c r="AN28" i="25"/>
  <c r="AM28" i="25"/>
  <c r="AL28" i="25"/>
  <c r="AK28" i="25"/>
  <c r="AJ28" i="25"/>
  <c r="AI28" i="25"/>
  <c r="AH28" i="25"/>
  <c r="AG28" i="25"/>
  <c r="AF28" i="25"/>
  <c r="AE28" i="25"/>
  <c r="AD28" i="25"/>
  <c r="AC28" i="25"/>
  <c r="AB28" i="25"/>
  <c r="AA28" i="25"/>
  <c r="Z28" i="25"/>
  <c r="Y28" i="25"/>
  <c r="X28" i="25"/>
  <c r="W28" i="25"/>
  <c r="V28" i="25"/>
  <c r="U28" i="25"/>
  <c r="T28" i="25"/>
  <c r="S28" i="25"/>
  <c r="R28" i="25"/>
  <c r="Q28" i="25"/>
  <c r="P28" i="25"/>
  <c r="O28" i="25"/>
  <c r="N28" i="25"/>
  <c r="M28" i="25"/>
  <c r="L28" i="25"/>
  <c r="K28" i="25"/>
  <c r="J28" i="25"/>
  <c r="I28" i="25"/>
  <c r="I17" i="25" s="1"/>
  <c r="I61" i="25" s="1"/>
  <c r="BX19" i="25"/>
  <c r="BW19" i="25"/>
  <c r="BW17" i="25" s="1"/>
  <c r="BV19" i="25"/>
  <c r="BV17" i="25" s="1"/>
  <c r="BU19" i="25"/>
  <c r="BT19" i="25"/>
  <c r="BS19" i="25"/>
  <c r="BR19" i="25"/>
  <c r="BQ19" i="25"/>
  <c r="BP19" i="25"/>
  <c r="BO19" i="25"/>
  <c r="BO17" i="25" s="1"/>
  <c r="BO61" i="25" s="1"/>
  <c r="BN19" i="25"/>
  <c r="BM19" i="25"/>
  <c r="BL19" i="25"/>
  <c r="BK19" i="25"/>
  <c r="BJ19" i="25"/>
  <c r="BI19" i="25"/>
  <c r="BH19" i="25"/>
  <c r="BG19" i="25"/>
  <c r="BG17" i="25" s="1"/>
  <c r="BF19" i="25"/>
  <c r="BF17" i="25" s="1"/>
  <c r="BE19" i="25"/>
  <c r="BD19" i="25"/>
  <c r="BC19" i="25"/>
  <c r="BB19" i="25"/>
  <c r="BA19" i="25"/>
  <c r="AZ19" i="25"/>
  <c r="AY19" i="25"/>
  <c r="AY17" i="25" s="1"/>
  <c r="AY61" i="25" s="1"/>
  <c r="AX19" i="25"/>
  <c r="AX17" i="25" s="1"/>
  <c r="AW19" i="25"/>
  <c r="AV19" i="25"/>
  <c r="AU19" i="25"/>
  <c r="AT19" i="25"/>
  <c r="AS19" i="25"/>
  <c r="AR19" i="25"/>
  <c r="AQ19" i="25"/>
  <c r="AQ17" i="25" s="1"/>
  <c r="AQ61" i="25" s="1"/>
  <c r="AP19" i="25"/>
  <c r="AO19" i="25"/>
  <c r="AN19" i="25"/>
  <c r="AM19" i="25"/>
  <c r="AL19" i="25"/>
  <c r="AK19" i="25"/>
  <c r="AJ19" i="25"/>
  <c r="AI19" i="25"/>
  <c r="AI17" i="25" s="1"/>
  <c r="AI61" i="25" s="1"/>
  <c r="AH19" i="25"/>
  <c r="AH17" i="25" s="1"/>
  <c r="AH61" i="25" s="1"/>
  <c r="AH64" i="25" s="1"/>
  <c r="AG19" i="25"/>
  <c r="AF19" i="25"/>
  <c r="AE19" i="25"/>
  <c r="AD19" i="25"/>
  <c r="AC19" i="25"/>
  <c r="AB19" i="25"/>
  <c r="AA19" i="25"/>
  <c r="AA17" i="25" s="1"/>
  <c r="AA61" i="25" s="1"/>
  <c r="Z19" i="25"/>
  <c r="Z17" i="25" s="1"/>
  <c r="Y19" i="25"/>
  <c r="X19" i="25"/>
  <c r="W19" i="25"/>
  <c r="V19" i="25"/>
  <c r="U19" i="25"/>
  <c r="T19" i="25"/>
  <c r="S19" i="25"/>
  <c r="S17" i="25" s="1"/>
  <c r="S61" i="25" s="1"/>
  <c r="R19" i="25"/>
  <c r="R17" i="25" s="1"/>
  <c r="Q19" i="25"/>
  <c r="P19" i="25"/>
  <c r="O19" i="25"/>
  <c r="N19" i="25"/>
  <c r="M19" i="25"/>
  <c r="L19" i="25"/>
  <c r="K19" i="25"/>
  <c r="K17" i="25" s="1"/>
  <c r="K61" i="25" s="1"/>
  <c r="J19" i="25"/>
  <c r="J17" i="25" s="1"/>
  <c r="AD71" i="24"/>
  <c r="AD72" i="24"/>
  <c r="AD73" i="24"/>
  <c r="AD74" i="24"/>
  <c r="AD75" i="24"/>
  <c r="AD76" i="24"/>
  <c r="AD77" i="24"/>
  <c r="AD78" i="24"/>
  <c r="AD79" i="24"/>
  <c r="AD80" i="24"/>
  <c r="AD81" i="24"/>
  <c r="AD82" i="24"/>
  <c r="AD87" i="24"/>
  <c r="AD88" i="24"/>
  <c r="AF50" i="24"/>
  <c r="AD50" i="24"/>
  <c r="AD59" i="24"/>
  <c r="AD60" i="24"/>
  <c r="AD61" i="24"/>
  <c r="AD62" i="24"/>
  <c r="AD63" i="24"/>
  <c r="AD64" i="24"/>
  <c r="AD65" i="24"/>
  <c r="AD66" i="24"/>
  <c r="AD67" i="24"/>
  <c r="AD68" i="24"/>
  <c r="AD69" i="24"/>
  <c r="AD70" i="24"/>
  <c r="AD89" i="24"/>
  <c r="AD52" i="24"/>
  <c r="AD53" i="24"/>
  <c r="AD54" i="24"/>
  <c r="AD55" i="24"/>
  <c r="AD56" i="24"/>
  <c r="AD57" i="24"/>
  <c r="AD58" i="24"/>
  <c r="AD51" i="24"/>
  <c r="AD47" i="24"/>
  <c r="AR42" i="24"/>
  <c r="AP3" i="24"/>
  <c r="AP47" i="24" s="1"/>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AC26" i="24"/>
  <c r="AC27" i="24"/>
  <c r="AC28" i="24"/>
  <c r="AC29" i="24"/>
  <c r="AC30" i="24"/>
  <c r="AC31" i="24"/>
  <c r="AC32" i="24"/>
  <c r="AC33" i="24"/>
  <c r="AC34" i="24"/>
  <c r="AC35" i="24"/>
  <c r="AC25" i="24"/>
  <c r="AC24" i="24"/>
  <c r="AC14" i="24"/>
  <c r="AC15" i="24"/>
  <c r="AC16" i="24"/>
  <c r="AC17" i="24"/>
  <c r="AC18" i="24"/>
  <c r="AC19" i="24"/>
  <c r="AC20" i="24"/>
  <c r="AC21" i="24"/>
  <c r="AC22" i="24"/>
  <c r="AC23" i="24"/>
  <c r="AC13" i="24"/>
  <c r="AC12" i="24"/>
  <c r="F16" i="21"/>
  <c r="W123" i="25" l="1"/>
  <c r="W139" i="25" s="1"/>
  <c r="AM123" i="25"/>
  <c r="AM139" i="25" s="1"/>
  <c r="BC123" i="25"/>
  <c r="BC139" i="25" s="1"/>
  <c r="BS123" i="25"/>
  <c r="BS139" i="25" s="1"/>
  <c r="P17" i="25"/>
  <c r="P61" i="25" s="1"/>
  <c r="X17" i="25"/>
  <c r="X61" i="25" s="1"/>
  <c r="X64" i="25" s="1"/>
  <c r="X67" i="25" s="1"/>
  <c r="X69" i="25" s="1"/>
  <c r="AF17" i="25"/>
  <c r="AF61" i="25" s="1"/>
  <c r="AF64" i="25" s="1"/>
  <c r="AF67" i="25" s="1"/>
  <c r="AF69" i="25" s="1"/>
  <c r="AN17" i="25"/>
  <c r="AN149" i="25" s="1"/>
  <c r="AV17" i="25"/>
  <c r="AV61" i="25" s="1"/>
  <c r="BD17" i="25"/>
  <c r="BL17" i="25"/>
  <c r="BT17" i="25"/>
  <c r="L94" i="25"/>
  <c r="T94" i="25"/>
  <c r="AB94" i="25"/>
  <c r="AJ94" i="25"/>
  <c r="AR94" i="25"/>
  <c r="AZ94" i="25"/>
  <c r="BH94" i="25"/>
  <c r="BX94" i="25"/>
  <c r="BL130" i="25"/>
  <c r="P123" i="25"/>
  <c r="P139" i="25" s="1"/>
  <c r="X123" i="25"/>
  <c r="X139" i="25" s="1"/>
  <c r="AF123" i="25"/>
  <c r="AF139" i="25" s="1"/>
  <c r="AN123" i="25"/>
  <c r="AN139" i="25" s="1"/>
  <c r="AV123" i="25"/>
  <c r="AV139" i="25" s="1"/>
  <c r="BD123" i="25"/>
  <c r="BD139" i="25" s="1"/>
  <c r="BL123" i="25"/>
  <c r="BL139" i="25" s="1"/>
  <c r="BT123" i="25"/>
  <c r="BT139" i="25" s="1"/>
  <c r="O123" i="25"/>
  <c r="O139" i="25" s="1"/>
  <c r="AE123" i="25"/>
  <c r="AE139" i="25" s="1"/>
  <c r="AU123" i="25"/>
  <c r="AU139" i="25" s="1"/>
  <c r="BK123" i="25"/>
  <c r="BK139" i="25" s="1"/>
  <c r="Q17" i="25"/>
  <c r="Q61" i="25" s="1"/>
  <c r="Y17" i="25"/>
  <c r="Y61" i="25" s="1"/>
  <c r="AG17" i="25"/>
  <c r="AG61" i="25" s="1"/>
  <c r="AO17" i="25"/>
  <c r="AO61" i="25" s="1"/>
  <c r="AO64" i="25" s="1"/>
  <c r="AO67" i="25" s="1"/>
  <c r="AO69" i="25" s="1"/>
  <c r="AW17" i="25"/>
  <c r="AW61" i="25" s="1"/>
  <c r="BE17" i="25"/>
  <c r="BE146" i="25" s="1"/>
  <c r="BM17" i="25"/>
  <c r="BM148" i="25" s="1"/>
  <c r="BU17" i="25"/>
  <c r="M94" i="25"/>
  <c r="U94" i="25"/>
  <c r="AC94" i="25"/>
  <c r="AK94" i="25"/>
  <c r="AS94" i="25"/>
  <c r="BA94" i="25"/>
  <c r="BI94" i="25"/>
  <c r="BQ94" i="25"/>
  <c r="I123" i="25"/>
  <c r="I139" i="25" s="1"/>
  <c r="Y123" i="25"/>
  <c r="Y139" i="25" s="1"/>
  <c r="AG123" i="25"/>
  <c r="AG139" i="25" s="1"/>
  <c r="AO123" i="25"/>
  <c r="AO139" i="25" s="1"/>
  <c r="AW123" i="25"/>
  <c r="AW139" i="25" s="1"/>
  <c r="BE123" i="25"/>
  <c r="BE139" i="25" s="1"/>
  <c r="BM123" i="25"/>
  <c r="BM139" i="25" s="1"/>
  <c r="BU123" i="25"/>
  <c r="BU139" i="25" s="1"/>
  <c r="N17" i="25"/>
  <c r="V17" i="25"/>
  <c r="AD17" i="25"/>
  <c r="AL17" i="25"/>
  <c r="AL149" i="25" s="1"/>
  <c r="AT17" i="25"/>
  <c r="AT149" i="25" s="1"/>
  <c r="BB17" i="25"/>
  <c r="BB61" i="25" s="1"/>
  <c r="BJ17" i="25"/>
  <c r="BJ129" i="25" s="1"/>
  <c r="BJ133" i="25" s="1"/>
  <c r="BR17" i="25"/>
  <c r="BR149" i="25" s="1"/>
  <c r="O17" i="25"/>
  <c r="W17" i="25"/>
  <c r="W61" i="25" s="1"/>
  <c r="AE17" i="25"/>
  <c r="AM17" i="25"/>
  <c r="AM61" i="25" s="1"/>
  <c r="AM64" i="25" s="1"/>
  <c r="AM67" i="25" s="1"/>
  <c r="AM69" i="25" s="1"/>
  <c r="AU17" i="25"/>
  <c r="AU147" i="25" s="1"/>
  <c r="BC17" i="25"/>
  <c r="BC61" i="25" s="1"/>
  <c r="BC64" i="25" s="1"/>
  <c r="BC67" i="25" s="1"/>
  <c r="BC69" i="25" s="1"/>
  <c r="BK17" i="25"/>
  <c r="BK61" i="25" s="1"/>
  <c r="BK64" i="25" s="1"/>
  <c r="BK67" i="25" s="1"/>
  <c r="BK69" i="25" s="1"/>
  <c r="BS17" i="25"/>
  <c r="BS61" i="25" s="1"/>
  <c r="BS64" i="25" s="1"/>
  <c r="BS67" i="25" s="1"/>
  <c r="BS69" i="25" s="1"/>
  <c r="K94" i="25"/>
  <c r="S94" i="25"/>
  <c r="AA94" i="25"/>
  <c r="AI94" i="25"/>
  <c r="AQ94" i="25"/>
  <c r="AY94" i="25"/>
  <c r="BG94" i="25"/>
  <c r="BO94" i="25"/>
  <c r="BW94" i="25"/>
  <c r="AP17" i="25"/>
  <c r="BN17" i="25"/>
  <c r="BS124" i="25"/>
  <c r="BS140" i="25" s="1"/>
  <c r="K123" i="25"/>
  <c r="K139" i="25" s="1"/>
  <c r="S123" i="25"/>
  <c r="S139" i="25" s="1"/>
  <c r="AA123" i="25"/>
  <c r="AA139" i="25" s="1"/>
  <c r="AI123" i="25"/>
  <c r="AI139" i="25" s="1"/>
  <c r="AQ123" i="25"/>
  <c r="AQ139" i="25" s="1"/>
  <c r="AY123" i="25"/>
  <c r="AY139" i="25" s="1"/>
  <c r="BG123" i="25"/>
  <c r="BG139" i="25" s="1"/>
  <c r="BO123" i="25"/>
  <c r="BO139" i="25" s="1"/>
  <c r="BW123" i="25"/>
  <c r="BW139" i="25" s="1"/>
  <c r="L17" i="25"/>
  <c r="AB17" i="25"/>
  <c r="AB149" i="25" s="1"/>
  <c r="AJ17" i="25"/>
  <c r="AJ148" i="25" s="1"/>
  <c r="AR17" i="25"/>
  <c r="AZ17" i="25"/>
  <c r="BP17" i="25"/>
  <c r="BX17" i="25"/>
  <c r="BX61" i="25" s="1"/>
  <c r="BX64" i="25" s="1"/>
  <c r="BX67" i="25" s="1"/>
  <c r="BX69" i="25" s="1"/>
  <c r="AV94" i="25"/>
  <c r="BD94" i="25"/>
  <c r="BL94" i="25"/>
  <c r="T130" i="25"/>
  <c r="AB130" i="25"/>
  <c r="AR130" i="25"/>
  <c r="BL124" i="25"/>
  <c r="BT124" i="25"/>
  <c r="L123" i="25"/>
  <c r="L139" i="25" s="1"/>
  <c r="T123" i="25"/>
  <c r="T139" i="25" s="1"/>
  <c r="AB123" i="25"/>
  <c r="AB139" i="25" s="1"/>
  <c r="AJ123" i="25"/>
  <c r="AJ139" i="25" s="1"/>
  <c r="AZ123" i="25"/>
  <c r="AZ139" i="25" s="1"/>
  <c r="BH123" i="25"/>
  <c r="BH139" i="25" s="1"/>
  <c r="BX123" i="25"/>
  <c r="BX139" i="25" s="1"/>
  <c r="T17" i="25"/>
  <c r="T61" i="25" s="1"/>
  <c r="M17" i="25"/>
  <c r="M149" i="25" s="1"/>
  <c r="U17" i="25"/>
  <c r="U149" i="25" s="1"/>
  <c r="AC17" i="25"/>
  <c r="AC148" i="25" s="1"/>
  <c r="AK17" i="25"/>
  <c r="AK147" i="25" s="1"/>
  <c r="AS17" i="25"/>
  <c r="BA17" i="25"/>
  <c r="BI17" i="25"/>
  <c r="BI61" i="25" s="1"/>
  <c r="BQ17" i="25"/>
  <c r="BQ148" i="25" s="1"/>
  <c r="I94" i="25"/>
  <c r="Q94" i="25"/>
  <c r="Y94" i="25"/>
  <c r="AG94" i="25"/>
  <c r="AO94" i="25"/>
  <c r="AW94" i="25"/>
  <c r="BE94" i="25"/>
  <c r="BM94" i="25"/>
  <c r="BU94" i="25"/>
  <c r="M123" i="25"/>
  <c r="M139" i="25" s="1"/>
  <c r="U123" i="25"/>
  <c r="U139" i="25" s="1"/>
  <c r="AC123" i="25"/>
  <c r="AC139" i="25" s="1"/>
  <c r="AK123" i="25"/>
  <c r="AK139" i="25" s="1"/>
  <c r="AS123" i="25"/>
  <c r="AS139" i="25" s="1"/>
  <c r="BA123" i="25"/>
  <c r="BA139" i="25" s="1"/>
  <c r="BI123" i="25"/>
  <c r="BI139" i="25" s="1"/>
  <c r="BQ123" i="25"/>
  <c r="BQ139" i="25" s="1"/>
  <c r="J94" i="25"/>
  <c r="R94" i="25"/>
  <c r="Z94" i="25"/>
  <c r="AH94" i="25"/>
  <c r="AP94" i="25"/>
  <c r="AX94" i="25"/>
  <c r="BF94" i="25"/>
  <c r="BN94" i="25"/>
  <c r="BV94" i="25"/>
  <c r="BJ130" i="25"/>
  <c r="Z124" i="25"/>
  <c r="N123" i="25"/>
  <c r="N139" i="25" s="1"/>
  <c r="AD123" i="25"/>
  <c r="AD139" i="25" s="1"/>
  <c r="AL123" i="25"/>
  <c r="AL139" i="25" s="1"/>
  <c r="AT123" i="25"/>
  <c r="AT139" i="25" s="1"/>
  <c r="BB123" i="25"/>
  <c r="BB139" i="25" s="1"/>
  <c r="BJ123" i="25"/>
  <c r="BJ139" i="25" s="1"/>
  <c r="BR123" i="25"/>
  <c r="BR139" i="25" s="1"/>
  <c r="V123" i="25"/>
  <c r="V139" i="25" s="1"/>
  <c r="Q123" i="25"/>
  <c r="Q139" i="25" s="1"/>
  <c r="AV64" i="25"/>
  <c r="AV67" i="25" s="1"/>
  <c r="AV69" i="25" s="1"/>
  <c r="Q64" i="25"/>
  <c r="Q67" i="25" s="1"/>
  <c r="Q69" i="25" s="1"/>
  <c r="AW64" i="25"/>
  <c r="AW67" i="25" s="1"/>
  <c r="AW69" i="25" s="1"/>
  <c r="W64" i="25"/>
  <c r="W67" i="25" s="1"/>
  <c r="W69" i="25" s="1"/>
  <c r="P64" i="25"/>
  <c r="P67" i="25" s="1"/>
  <c r="P69" i="25" s="1"/>
  <c r="Y64" i="25"/>
  <c r="Y67" i="25" s="1"/>
  <c r="Y69" i="25" s="1"/>
  <c r="BI64" i="25"/>
  <c r="BI67" i="25" s="1"/>
  <c r="BI69" i="25" s="1"/>
  <c r="S64" i="25"/>
  <c r="S67" i="25" s="1"/>
  <c r="S69" i="25" s="1"/>
  <c r="AY64" i="25"/>
  <c r="AY67" i="25" s="1"/>
  <c r="AY69" i="25" s="1"/>
  <c r="BO64" i="25"/>
  <c r="BO67" i="25" s="1"/>
  <c r="BO69" i="25" s="1"/>
  <c r="I64" i="25"/>
  <c r="I67" i="25" s="1"/>
  <c r="I69" i="25" s="1"/>
  <c r="AA64" i="25"/>
  <c r="AA67" i="25" s="1"/>
  <c r="AA69" i="25" s="1"/>
  <c r="AQ64" i="25"/>
  <c r="AQ67" i="25" s="1"/>
  <c r="AQ69" i="25" s="1"/>
  <c r="AG64" i="25"/>
  <c r="AG67" i="25" s="1"/>
  <c r="AG69" i="25" s="1"/>
  <c r="K64" i="25"/>
  <c r="K67" i="25" s="1"/>
  <c r="K69" i="25" s="1"/>
  <c r="AI64" i="25"/>
  <c r="AI67" i="25" s="1"/>
  <c r="AI69" i="25" s="1"/>
  <c r="Q93" i="39"/>
  <c r="Q88" i="39"/>
  <c r="Q85" i="39"/>
  <c r="S10" i="39"/>
  <c r="Q91" i="39"/>
  <c r="Q41" i="39"/>
  <c r="S41" i="39" s="1"/>
  <c r="G7" i="6"/>
  <c r="K41" i="38"/>
  <c r="G13" i="6"/>
  <c r="H85" i="38"/>
  <c r="AR123" i="25"/>
  <c r="AR139" i="25" s="1"/>
  <c r="BH17" i="25"/>
  <c r="BH61" i="25" s="1"/>
  <c r="AQ124" i="25"/>
  <c r="AQ140" i="25" s="1"/>
  <c r="BF123" i="25"/>
  <c r="BF139" i="25" s="1"/>
  <c r="BP123" i="25"/>
  <c r="BP139" i="25" s="1"/>
  <c r="BP94" i="25"/>
  <c r="BT94" i="25"/>
  <c r="AA130" i="25"/>
  <c r="V148" i="25"/>
  <c r="V147" i="25"/>
  <c r="V149" i="25"/>
  <c r="V146" i="25"/>
  <c r="V129" i="25"/>
  <c r="V133" i="25" s="1"/>
  <c r="V61" i="25"/>
  <c r="AL61" i="25"/>
  <c r="AE149" i="25"/>
  <c r="AE148" i="25"/>
  <c r="AE147" i="25"/>
  <c r="AE146" i="25"/>
  <c r="AE129" i="25"/>
  <c r="AE133" i="25" s="1"/>
  <c r="T146" i="25"/>
  <c r="AJ149" i="25"/>
  <c r="U61" i="25"/>
  <c r="AK148" i="25"/>
  <c r="AU149" i="25"/>
  <c r="AU148" i="25"/>
  <c r="P142" i="25"/>
  <c r="P143" i="25"/>
  <c r="P130" i="25"/>
  <c r="X143" i="25"/>
  <c r="X142" i="25"/>
  <c r="X130" i="25"/>
  <c r="AF143" i="25"/>
  <c r="AF142" i="25"/>
  <c r="AF130" i="25"/>
  <c r="AN143" i="25"/>
  <c r="AN142" i="25"/>
  <c r="AN130" i="25"/>
  <c r="AV142" i="25"/>
  <c r="AV143" i="25"/>
  <c r="AV130" i="25"/>
  <c r="BH143" i="25"/>
  <c r="BH142" i="25"/>
  <c r="BH130" i="25"/>
  <c r="BP142" i="25"/>
  <c r="BP143" i="25"/>
  <c r="BP130" i="25"/>
  <c r="BX142" i="25"/>
  <c r="BX143" i="25"/>
  <c r="BX130" i="25"/>
  <c r="W124" i="25"/>
  <c r="W140" i="25" s="1"/>
  <c r="AM124" i="25"/>
  <c r="AM140" i="25" s="1"/>
  <c r="BG124" i="25"/>
  <c r="BG140" i="25" s="1"/>
  <c r="AD148" i="25"/>
  <c r="AD147" i="25"/>
  <c r="AD149" i="25"/>
  <c r="AD146" i="25"/>
  <c r="AD129" i="25"/>
  <c r="AD133" i="25" s="1"/>
  <c r="AD61" i="25"/>
  <c r="AT61" i="25"/>
  <c r="O149" i="25"/>
  <c r="O148" i="25"/>
  <c r="O146" i="25"/>
  <c r="O129" i="25"/>
  <c r="O133" i="25" s="1"/>
  <c r="BG149" i="25"/>
  <c r="BG148" i="25"/>
  <c r="BG147" i="25"/>
  <c r="BG146" i="25"/>
  <c r="BG129" i="25"/>
  <c r="BG133" i="25" s="1"/>
  <c r="P146" i="25"/>
  <c r="BP148" i="25"/>
  <c r="BP147" i="25"/>
  <c r="BP149" i="25"/>
  <c r="BP146" i="25"/>
  <c r="BP129" i="25"/>
  <c r="BP133" i="25" s="1"/>
  <c r="BP61" i="25"/>
  <c r="P124" i="25"/>
  <c r="P140" i="25" s="1"/>
  <c r="AN124" i="25"/>
  <c r="AN140" i="25" s="1"/>
  <c r="AV124" i="25"/>
  <c r="AV140" i="25" s="1"/>
  <c r="BH124" i="25"/>
  <c r="BH140" i="25" s="1"/>
  <c r="BX124" i="25"/>
  <c r="BX140" i="25" s="1"/>
  <c r="N149" i="25"/>
  <c r="N146" i="25"/>
  <c r="N148" i="25"/>
  <c r="N129" i="25"/>
  <c r="N133" i="25" s="1"/>
  <c r="N61" i="25"/>
  <c r="AM129" i="25"/>
  <c r="AM133" i="25" s="1"/>
  <c r="BW149" i="25"/>
  <c r="BW148" i="25"/>
  <c r="BW147" i="25"/>
  <c r="BW146" i="25"/>
  <c r="BW129" i="25"/>
  <c r="BW133" i="25" s="1"/>
  <c r="Q149" i="25"/>
  <c r="Q146" i="25"/>
  <c r="Q147" i="25"/>
  <c r="Q148" i="25"/>
  <c r="Q129" i="25"/>
  <c r="Q133" i="25" s="1"/>
  <c r="AG146" i="25"/>
  <c r="AG148" i="25"/>
  <c r="AG147" i="25"/>
  <c r="AG149" i="25"/>
  <c r="AG129" i="25"/>
  <c r="AG133" i="25" s="1"/>
  <c r="AW148" i="25"/>
  <c r="AW147" i="25"/>
  <c r="AW146" i="25"/>
  <c r="AW149" i="25"/>
  <c r="BA146" i="25"/>
  <c r="BA149" i="25"/>
  <c r="BA147" i="25"/>
  <c r="BA148" i="25"/>
  <c r="BA129" i="25"/>
  <c r="BA133" i="25" s="1"/>
  <c r="BQ147" i="25"/>
  <c r="BA61" i="25"/>
  <c r="W149" i="25"/>
  <c r="W148" i="25"/>
  <c r="W147" i="25"/>
  <c r="W146" i="25"/>
  <c r="W129" i="25"/>
  <c r="W133" i="25" s="1"/>
  <c r="BO149" i="25"/>
  <c r="BO148" i="25"/>
  <c r="BO147" i="25"/>
  <c r="BO146" i="25"/>
  <c r="BO129" i="25"/>
  <c r="BO133" i="25" s="1"/>
  <c r="I147" i="25"/>
  <c r="I146" i="25"/>
  <c r="I148" i="25"/>
  <c r="I149" i="25"/>
  <c r="I129" i="25"/>
  <c r="I133" i="25" s="1"/>
  <c r="Y149" i="25"/>
  <c r="Y148" i="25"/>
  <c r="Y146" i="25"/>
  <c r="Y147" i="25"/>
  <c r="Y129" i="25"/>
  <c r="Y133" i="25" s="1"/>
  <c r="AO148" i="25"/>
  <c r="AO146" i="25"/>
  <c r="BI149" i="25"/>
  <c r="BI147" i="25"/>
  <c r="BI146" i="25"/>
  <c r="BI148" i="25"/>
  <c r="BI129" i="25"/>
  <c r="BI133" i="25" s="1"/>
  <c r="J149" i="25"/>
  <c r="J148" i="25"/>
  <c r="J147" i="25"/>
  <c r="J146" i="25"/>
  <c r="J129" i="25"/>
  <c r="J133" i="25" s="1"/>
  <c r="J61" i="25"/>
  <c r="R149" i="25"/>
  <c r="R148" i="25"/>
  <c r="R147" i="25"/>
  <c r="R146" i="25"/>
  <c r="R129" i="25"/>
  <c r="R133" i="25" s="1"/>
  <c r="R61" i="25"/>
  <c r="Z149" i="25"/>
  <c r="Z148" i="25"/>
  <c r="Z147" i="25"/>
  <c r="Z146" i="25"/>
  <c r="Z129" i="25"/>
  <c r="Z133" i="25" s="1"/>
  <c r="Z61" i="25"/>
  <c r="AH149" i="25"/>
  <c r="AH148" i="25"/>
  <c r="AH147" i="25"/>
  <c r="AH146" i="25"/>
  <c r="AH129" i="25"/>
  <c r="AH133" i="25" s="1"/>
  <c r="AH67" i="25"/>
  <c r="AH69" i="25" s="1"/>
  <c r="AP149" i="25"/>
  <c r="AP148" i="25"/>
  <c r="AP147" i="25"/>
  <c r="AP146" i="25"/>
  <c r="AP129" i="25"/>
  <c r="AP133" i="25" s="1"/>
  <c r="AP61" i="25"/>
  <c r="X148" i="25"/>
  <c r="X146" i="25"/>
  <c r="X129" i="25"/>
  <c r="X133" i="25" s="1"/>
  <c r="AV149" i="25"/>
  <c r="AV148" i="25"/>
  <c r="AV147" i="25"/>
  <c r="AV146" i="25"/>
  <c r="AV129" i="25"/>
  <c r="AV133" i="25" s="1"/>
  <c r="BX146" i="25"/>
  <c r="BX149" i="25"/>
  <c r="K149" i="25"/>
  <c r="K148" i="25"/>
  <c r="K147" i="25"/>
  <c r="K146" i="25"/>
  <c r="K129" i="25"/>
  <c r="K133" i="25" s="1"/>
  <c r="S149" i="25"/>
  <c r="S148" i="25"/>
  <c r="S147" i="25"/>
  <c r="S146" i="25"/>
  <c r="S129" i="25"/>
  <c r="S133" i="25" s="1"/>
  <c r="AA149" i="25"/>
  <c r="AA148" i="25"/>
  <c r="AA147" i="25"/>
  <c r="AA146" i="25"/>
  <c r="AA129" i="25"/>
  <c r="AA133" i="25" s="1"/>
  <c r="AI149" i="25"/>
  <c r="AI148" i="25"/>
  <c r="AI147" i="25"/>
  <c r="AI146" i="25"/>
  <c r="AI129" i="25"/>
  <c r="AI133" i="25" s="1"/>
  <c r="AQ149" i="25"/>
  <c r="AQ148" i="25"/>
  <c r="AQ147" i="25"/>
  <c r="AQ146" i="25"/>
  <c r="AQ129" i="25"/>
  <c r="AQ133" i="25" s="1"/>
  <c r="AY149" i="25"/>
  <c r="AY148" i="25"/>
  <c r="AY147" i="25"/>
  <c r="AY146" i="25"/>
  <c r="AY129" i="25"/>
  <c r="AY133" i="25" s="1"/>
  <c r="BS146" i="25"/>
  <c r="O61" i="25"/>
  <c r="AE61" i="25"/>
  <c r="AU61" i="25"/>
  <c r="BG61" i="25"/>
  <c r="BW61" i="25"/>
  <c r="AX149" i="25"/>
  <c r="AX148" i="25"/>
  <c r="AX147" i="25"/>
  <c r="AX146" i="25"/>
  <c r="AX129" i="25"/>
  <c r="AX133" i="25" s="1"/>
  <c r="BR146" i="25"/>
  <c r="AX61" i="25"/>
  <c r="AR149" i="25"/>
  <c r="AR148" i="25"/>
  <c r="AR147" i="25"/>
  <c r="AR146" i="25"/>
  <c r="AR129" i="25"/>
  <c r="AR133" i="25" s="1"/>
  <c r="AZ149" i="25"/>
  <c r="AZ148" i="25"/>
  <c r="AZ147" i="25"/>
  <c r="AZ146" i="25"/>
  <c r="AZ129" i="25"/>
  <c r="AZ133" i="25" s="1"/>
  <c r="BD149" i="25"/>
  <c r="BD148" i="25"/>
  <c r="BD147" i="25"/>
  <c r="BD146" i="25"/>
  <c r="BD129" i="25"/>
  <c r="BD133" i="25" s="1"/>
  <c r="BL149" i="25"/>
  <c r="BL148" i="25"/>
  <c r="BL147" i="25"/>
  <c r="BL146" i="25"/>
  <c r="BL129" i="25"/>
  <c r="BL133" i="25" s="1"/>
  <c r="BT149" i="25"/>
  <c r="BT148" i="25"/>
  <c r="BT147" i="25"/>
  <c r="BT146" i="25"/>
  <c r="BT129" i="25"/>
  <c r="BT133" i="25" s="1"/>
  <c r="AR61" i="25"/>
  <c r="AZ61" i="25"/>
  <c r="BD61" i="25"/>
  <c r="BL61" i="25"/>
  <c r="BT61" i="25"/>
  <c r="M143" i="25"/>
  <c r="M142" i="25"/>
  <c r="M130" i="25"/>
  <c r="U142" i="25"/>
  <c r="U130" i="25"/>
  <c r="U143" i="25"/>
  <c r="AC143" i="25"/>
  <c r="AC142" i="25"/>
  <c r="AC130" i="25"/>
  <c r="AK143" i="25"/>
  <c r="AK142" i="25"/>
  <c r="AK130" i="25"/>
  <c r="AS143" i="25"/>
  <c r="AS130" i="25"/>
  <c r="AS142" i="25"/>
  <c r="BE142" i="25"/>
  <c r="BE130" i="25"/>
  <c r="BE143" i="25"/>
  <c r="BM143" i="25"/>
  <c r="BM142" i="25"/>
  <c r="BM130" i="25"/>
  <c r="BU143" i="25"/>
  <c r="BU142" i="25"/>
  <c r="BU130" i="25"/>
  <c r="AS149" i="25"/>
  <c r="AS148" i="25"/>
  <c r="AS147" i="25"/>
  <c r="AS146" i="25"/>
  <c r="AS129" i="25"/>
  <c r="AS133" i="25" s="1"/>
  <c r="BU149" i="25"/>
  <c r="BU148" i="25"/>
  <c r="BU147" i="25"/>
  <c r="BU146" i="25"/>
  <c r="BU129" i="25"/>
  <c r="BU133" i="25" s="1"/>
  <c r="AS61" i="25"/>
  <c r="BU61" i="25"/>
  <c r="AK124" i="25"/>
  <c r="AK140" i="25" s="1"/>
  <c r="AS124" i="25"/>
  <c r="AS140" i="25" s="1"/>
  <c r="BU124" i="25"/>
  <c r="BU140" i="25" s="1"/>
  <c r="M144" i="25"/>
  <c r="U144" i="25"/>
  <c r="AC144" i="25"/>
  <c r="AK144" i="25"/>
  <c r="AK141" i="25"/>
  <c r="AS141" i="25"/>
  <c r="AS144" i="25"/>
  <c r="BE144" i="25"/>
  <c r="BM144" i="25"/>
  <c r="BU144" i="25"/>
  <c r="BU141" i="25"/>
  <c r="BF149" i="25"/>
  <c r="BF148" i="25"/>
  <c r="BF146" i="25"/>
  <c r="BF147" i="25"/>
  <c r="BN149" i="25"/>
  <c r="BN148" i="25"/>
  <c r="BN146" i="25"/>
  <c r="BN147" i="25"/>
  <c r="BN129" i="25"/>
  <c r="BN133" i="25" s="1"/>
  <c r="BV148" i="25"/>
  <c r="BV146" i="25"/>
  <c r="BV147" i="25"/>
  <c r="BV149" i="25"/>
  <c r="BV129" i="25"/>
  <c r="BV133" i="25" s="1"/>
  <c r="BF61" i="25"/>
  <c r="BN61" i="25"/>
  <c r="BV61" i="25"/>
  <c r="O143" i="25"/>
  <c r="O142" i="25"/>
  <c r="O130" i="25"/>
  <c r="W143" i="25"/>
  <c r="W142" i="25"/>
  <c r="W130" i="25"/>
  <c r="AE142" i="25"/>
  <c r="AE143" i="25"/>
  <c r="AE130" i="25"/>
  <c r="AM143" i="25"/>
  <c r="AM142" i="25"/>
  <c r="AM130" i="25"/>
  <c r="AU143" i="25"/>
  <c r="AU142" i="25"/>
  <c r="AU130" i="25"/>
  <c r="BG143" i="25"/>
  <c r="BG142" i="25"/>
  <c r="BG130" i="25"/>
  <c r="BO142" i="25"/>
  <c r="BO143" i="25"/>
  <c r="BO130" i="25"/>
  <c r="BW143" i="25"/>
  <c r="BW130" i="25"/>
  <c r="BW142" i="25"/>
  <c r="O144" i="25"/>
  <c r="O141" i="25"/>
  <c r="W144" i="25"/>
  <c r="W141" i="25"/>
  <c r="AE141" i="25"/>
  <c r="AE144" i="25"/>
  <c r="AM144" i="25"/>
  <c r="AM141" i="25"/>
  <c r="AU144" i="25"/>
  <c r="BG144" i="25"/>
  <c r="BG141" i="25"/>
  <c r="BO141" i="25"/>
  <c r="BO144" i="25"/>
  <c r="BF129" i="25"/>
  <c r="BF133" i="25" s="1"/>
  <c r="N143" i="25"/>
  <c r="N142" i="25"/>
  <c r="N130" i="25"/>
  <c r="V142" i="25"/>
  <c r="V143" i="25"/>
  <c r="V130" i="25"/>
  <c r="AD142" i="25"/>
  <c r="AD143" i="25"/>
  <c r="AD130" i="25"/>
  <c r="AL142" i="25"/>
  <c r="AL143" i="25"/>
  <c r="AL130" i="25"/>
  <c r="AT142" i="25"/>
  <c r="AT143" i="25"/>
  <c r="AT130" i="25"/>
  <c r="BF143" i="25"/>
  <c r="BF142" i="25"/>
  <c r="BF130" i="25"/>
  <c r="BN142" i="25"/>
  <c r="BN143" i="25"/>
  <c r="BN130" i="25"/>
  <c r="BV143" i="25"/>
  <c r="BV142" i="25"/>
  <c r="BV130" i="25"/>
  <c r="AD124" i="25"/>
  <c r="AD140" i="25" s="1"/>
  <c r="AL124" i="25"/>
  <c r="AL140" i="25" s="1"/>
  <c r="BN124" i="25"/>
  <c r="BN140" i="25" s="1"/>
  <c r="BV124" i="25"/>
  <c r="BV140" i="25" s="1"/>
  <c r="N144" i="25"/>
  <c r="N141" i="25"/>
  <c r="V144" i="25"/>
  <c r="AD144" i="25"/>
  <c r="AD141" i="25"/>
  <c r="AL144" i="25"/>
  <c r="AL141" i="25"/>
  <c r="AT144" i="25"/>
  <c r="BF144" i="25"/>
  <c r="BN141" i="25"/>
  <c r="BN144" i="25"/>
  <c r="BV141" i="25"/>
  <c r="BV144" i="25"/>
  <c r="I143" i="25"/>
  <c r="I130" i="25"/>
  <c r="I142" i="25"/>
  <c r="Q143" i="25"/>
  <c r="Q142" i="25"/>
  <c r="Q130" i="25"/>
  <c r="Y143" i="25"/>
  <c r="Y142" i="25"/>
  <c r="Y130" i="25"/>
  <c r="AG143" i="25"/>
  <c r="AG142" i="25"/>
  <c r="AG130" i="25"/>
  <c r="AO143" i="25"/>
  <c r="AO142" i="25"/>
  <c r="AO130" i="25"/>
  <c r="AW143" i="25"/>
  <c r="AW142" i="25"/>
  <c r="AW130" i="25"/>
  <c r="BA143" i="25"/>
  <c r="BA142" i="25"/>
  <c r="BA130" i="25"/>
  <c r="BI143" i="25"/>
  <c r="BI142" i="25"/>
  <c r="BI130" i="25"/>
  <c r="BQ143" i="25"/>
  <c r="BQ142" i="25"/>
  <c r="BQ130" i="25"/>
  <c r="Y124" i="25"/>
  <c r="Y140" i="25" s="1"/>
  <c r="AG124" i="25"/>
  <c r="AG140" i="25" s="1"/>
  <c r="BA124" i="25"/>
  <c r="BA140" i="25" s="1"/>
  <c r="BQ124" i="25"/>
  <c r="BQ140" i="25" s="1"/>
  <c r="I144" i="25"/>
  <c r="I141" i="25"/>
  <c r="Q144" i="25"/>
  <c r="Q141" i="25"/>
  <c r="Y144" i="25"/>
  <c r="Y141" i="25"/>
  <c r="AG144" i="25"/>
  <c r="AG141" i="25"/>
  <c r="AO144" i="25"/>
  <c r="AO141" i="25"/>
  <c r="AW144" i="25"/>
  <c r="BA144" i="25"/>
  <c r="BA141" i="25"/>
  <c r="BI144" i="25"/>
  <c r="BQ144" i="25"/>
  <c r="J143" i="25"/>
  <c r="J142" i="25"/>
  <c r="R143" i="25"/>
  <c r="R142" i="25"/>
  <c r="Z143" i="25"/>
  <c r="Z142" i="25"/>
  <c r="Z130" i="25"/>
  <c r="AH142" i="25"/>
  <c r="AH143" i="25"/>
  <c r="AH130" i="25"/>
  <c r="AP142" i="25"/>
  <c r="AP143" i="25"/>
  <c r="AP130" i="25"/>
  <c r="AX142" i="25"/>
  <c r="AX143" i="25"/>
  <c r="AX130" i="25"/>
  <c r="BB142" i="25"/>
  <c r="BB143" i="25"/>
  <c r="BB130" i="25"/>
  <c r="BJ143" i="25"/>
  <c r="BJ142" i="25"/>
  <c r="BR143" i="25"/>
  <c r="BR142" i="25"/>
  <c r="BR130" i="25"/>
  <c r="J124" i="25"/>
  <c r="J140" i="25" s="1"/>
  <c r="R124" i="25"/>
  <c r="R140" i="25" s="1"/>
  <c r="Z140" i="25"/>
  <c r="AP124" i="25"/>
  <c r="AP140" i="25" s="1"/>
  <c r="AX124" i="25"/>
  <c r="AX140" i="25" s="1"/>
  <c r="J141" i="25"/>
  <c r="J144" i="25"/>
  <c r="R144" i="25"/>
  <c r="R141" i="25"/>
  <c r="Z144" i="25"/>
  <c r="Z141" i="25"/>
  <c r="AH141" i="25"/>
  <c r="AH144" i="25"/>
  <c r="AP144" i="25"/>
  <c r="AP141" i="25"/>
  <c r="AX144" i="25"/>
  <c r="AX141" i="25"/>
  <c r="BB144" i="25"/>
  <c r="BB141" i="25"/>
  <c r="BJ144" i="25"/>
  <c r="BR144" i="25"/>
  <c r="J130" i="25"/>
  <c r="K143" i="25"/>
  <c r="K142" i="25"/>
  <c r="K130" i="25"/>
  <c r="S143" i="25"/>
  <c r="S142" i="25"/>
  <c r="S130" i="25"/>
  <c r="AA143" i="25"/>
  <c r="AA142" i="25"/>
  <c r="AI143" i="25"/>
  <c r="AI142" i="25"/>
  <c r="AI130" i="25"/>
  <c r="AQ143" i="25"/>
  <c r="AQ142" i="25"/>
  <c r="AQ130" i="25"/>
  <c r="AY143" i="25"/>
  <c r="AY142" i="25"/>
  <c r="BC143" i="25"/>
  <c r="BC142" i="25"/>
  <c r="BC130" i="25"/>
  <c r="BK143" i="25"/>
  <c r="BK130" i="25"/>
  <c r="BK142" i="25"/>
  <c r="BS143" i="25"/>
  <c r="BS142" i="25"/>
  <c r="BS130" i="25"/>
  <c r="K124" i="25"/>
  <c r="K140" i="25" s="1"/>
  <c r="AY124" i="25"/>
  <c r="AY140" i="25" s="1"/>
  <c r="BC124" i="25"/>
  <c r="BC140" i="25" s="1"/>
  <c r="BK124" i="25"/>
  <c r="BK140" i="25" s="1"/>
  <c r="I124" i="25"/>
  <c r="I140" i="25" s="1"/>
  <c r="AH124" i="25"/>
  <c r="AH140" i="25" s="1"/>
  <c r="L143" i="25"/>
  <c r="L142" i="25"/>
  <c r="L130" i="25"/>
  <c r="T143" i="25"/>
  <c r="T142" i="25"/>
  <c r="AB143" i="25"/>
  <c r="AB142" i="25"/>
  <c r="AJ143" i="25"/>
  <c r="AJ142" i="25"/>
  <c r="AJ130" i="25"/>
  <c r="AR143" i="25"/>
  <c r="AR142" i="25"/>
  <c r="AZ143" i="25"/>
  <c r="AZ142" i="25"/>
  <c r="AZ130" i="25"/>
  <c r="BD143" i="25"/>
  <c r="BD142" i="25"/>
  <c r="BD130" i="25"/>
  <c r="BL143" i="25"/>
  <c r="BL142" i="25"/>
  <c r="BT143" i="25"/>
  <c r="BT142" i="25"/>
  <c r="BT130" i="25"/>
  <c r="L124" i="25"/>
  <c r="L140" i="25" s="1"/>
  <c r="AZ124" i="25"/>
  <c r="AZ140" i="25" s="1"/>
  <c r="BD124" i="25"/>
  <c r="BD140" i="25" s="1"/>
  <c r="BL140" i="25"/>
  <c r="BT140" i="25"/>
  <c r="L144" i="25"/>
  <c r="L141" i="25"/>
  <c r="T144" i="25"/>
  <c r="AB144" i="25"/>
  <c r="AJ144" i="25"/>
  <c r="AJ141" i="25"/>
  <c r="AR144" i="25"/>
  <c r="AR141" i="25"/>
  <c r="AZ144" i="25"/>
  <c r="AZ141" i="25"/>
  <c r="BD144" i="25"/>
  <c r="BD141" i="25"/>
  <c r="BL144" i="25"/>
  <c r="BL141" i="25"/>
  <c r="BT144" i="25"/>
  <c r="BT141" i="25"/>
  <c r="N124" i="25"/>
  <c r="N140" i="25" s="1"/>
  <c r="R130" i="25"/>
  <c r="AY130" i="25"/>
  <c r="P144" i="25"/>
  <c r="P141" i="25"/>
  <c r="X144" i="25"/>
  <c r="AF144" i="25"/>
  <c r="AN144" i="25"/>
  <c r="AN141" i="25"/>
  <c r="AV144" i="25"/>
  <c r="AV141" i="25"/>
  <c r="BH144" i="25"/>
  <c r="BH141" i="25"/>
  <c r="BP144" i="25"/>
  <c r="BX144" i="25"/>
  <c r="BX141" i="25"/>
  <c r="K144" i="25"/>
  <c r="K141" i="25"/>
  <c r="S144" i="25"/>
  <c r="AA144" i="25"/>
  <c r="AI144" i="25"/>
  <c r="AQ144" i="25"/>
  <c r="AQ141" i="25"/>
  <c r="AY144" i="25"/>
  <c r="AY141" i="25"/>
  <c r="BC144" i="25"/>
  <c r="BC141" i="25"/>
  <c r="BK144" i="25"/>
  <c r="BK141" i="25"/>
  <c r="BS144" i="25"/>
  <c r="BS141" i="25"/>
  <c r="O33" i="22"/>
  <c r="O34" i="22"/>
  <c r="O35" i="22"/>
  <c r="L33" i="22"/>
  <c r="L34" i="22"/>
  <c r="L22" i="22"/>
  <c r="O22" i="22"/>
  <c r="L23" i="22"/>
  <c r="O23" i="22"/>
  <c r="C2" i="24"/>
  <c r="AC2" i="24" s="1"/>
  <c r="D11" i="24"/>
  <c r="AE11" i="24" s="1"/>
  <c r="P11" i="24"/>
  <c r="AQ11" i="24" s="1"/>
  <c r="C24" i="24"/>
  <c r="AD24" i="24" s="1"/>
  <c r="C12" i="24"/>
  <c r="AD12" i="24" s="1"/>
  <c r="K25" i="22"/>
  <c r="K12" i="22"/>
  <c r="O24" i="22"/>
  <c r="L24" i="22"/>
  <c r="O11" i="22"/>
  <c r="L11" i="22"/>
  <c r="O27" i="22"/>
  <c r="O28" i="22"/>
  <c r="O29" i="22"/>
  <c r="O30" i="22"/>
  <c r="O31" i="22"/>
  <c r="O32" i="22"/>
  <c r="O36" i="22"/>
  <c r="L27" i="22"/>
  <c r="L28" i="22"/>
  <c r="L29" i="22"/>
  <c r="L30" i="22"/>
  <c r="L31" i="22"/>
  <c r="L32" i="22"/>
  <c r="L35" i="22"/>
  <c r="L36" i="22"/>
  <c r="O26" i="22"/>
  <c r="O25" i="22"/>
  <c r="L26" i="22"/>
  <c r="L25" i="22"/>
  <c r="O14" i="22"/>
  <c r="O15" i="22"/>
  <c r="O16" i="22"/>
  <c r="O17" i="22"/>
  <c r="O18" i="22"/>
  <c r="O19" i="22"/>
  <c r="O20" i="22"/>
  <c r="O21" i="22"/>
  <c r="O13" i="22"/>
  <c r="O12" i="22"/>
  <c r="L14" i="22"/>
  <c r="L15" i="22"/>
  <c r="L16" i="22"/>
  <c r="L17" i="22"/>
  <c r="L18" i="22"/>
  <c r="L19" i="22"/>
  <c r="L20" i="22"/>
  <c r="L21" i="22"/>
  <c r="L13" i="22"/>
  <c r="L12" i="22"/>
  <c r="C3" i="24"/>
  <c r="AC3" i="24" s="1"/>
  <c r="B3" i="22"/>
  <c r="K3" i="22" s="1"/>
  <c r="AC5" i="24"/>
  <c r="P3" i="24"/>
  <c r="O47" i="24" s="1"/>
  <c r="B2" i="22"/>
  <c r="K2" i="22" s="1"/>
  <c r="B9" i="22"/>
  <c r="O3" i="22"/>
  <c r="F3" i="22"/>
  <c r="F22" i="21"/>
  <c r="F23" i="21"/>
  <c r="F24" i="21"/>
  <c r="F25" i="21"/>
  <c r="F26" i="21"/>
  <c r="F27" i="21"/>
  <c r="F28" i="21"/>
  <c r="F29" i="21"/>
  <c r="F30" i="21"/>
  <c r="B3" i="21"/>
  <c r="I3" i="21" s="1"/>
  <c r="E3" i="21"/>
  <c r="L3" i="21"/>
  <c r="B9" i="21"/>
  <c r="I11" i="21"/>
  <c r="J11" i="21"/>
  <c r="K11" i="21"/>
  <c r="L11" i="21"/>
  <c r="M11" i="21"/>
  <c r="N11" i="21"/>
  <c r="F12" i="21"/>
  <c r="M12" i="21"/>
  <c r="F13" i="21"/>
  <c r="F14" i="21"/>
  <c r="F15" i="21"/>
  <c r="M15" i="21"/>
  <c r="M16" i="21"/>
  <c r="F17" i="21"/>
  <c r="F18" i="21"/>
  <c r="M18" i="21"/>
  <c r="F19" i="21"/>
  <c r="F20" i="21"/>
  <c r="F21" i="21"/>
  <c r="F31" i="21"/>
  <c r="N33" i="21"/>
  <c r="L3" i="20"/>
  <c r="I11" i="19"/>
  <c r="N12" i="19"/>
  <c r="M12" i="19"/>
  <c r="L12" i="19"/>
  <c r="L11" i="19"/>
  <c r="J11" i="19"/>
  <c r="B2" i="20"/>
  <c r="J2" i="20" s="1"/>
  <c r="B3" i="20"/>
  <c r="J3" i="20" s="1"/>
  <c r="B9" i="20"/>
  <c r="D3" i="20"/>
  <c r="B9" i="19"/>
  <c r="B3" i="19"/>
  <c r="B3" i="12"/>
  <c r="C2" i="19"/>
  <c r="J2" i="19" s="1"/>
  <c r="C2" i="12"/>
  <c r="B2" i="10"/>
  <c r="B2" i="6"/>
  <c r="A2" i="8"/>
  <c r="B3" i="16"/>
  <c r="B2" i="12"/>
  <c r="B2" i="19" s="1"/>
  <c r="I2" i="19" s="1"/>
  <c r="D3" i="19"/>
  <c r="D2" i="10"/>
  <c r="D11" i="16"/>
  <c r="H7" i="25" s="1"/>
  <c r="AT141" i="25" l="1"/>
  <c r="BB129" i="25"/>
  <c r="BB133" i="25" s="1"/>
  <c r="T129" i="25"/>
  <c r="T133" i="25" s="1"/>
  <c r="S141" i="25"/>
  <c r="BI141" i="25"/>
  <c r="BI124" i="25"/>
  <c r="BI140" i="25" s="1"/>
  <c r="AT124" i="25"/>
  <c r="AT140" i="25" s="1"/>
  <c r="BE129" i="25"/>
  <c r="BE133" i="25" s="1"/>
  <c r="AF149" i="25"/>
  <c r="AM146" i="25"/>
  <c r="T147" i="25"/>
  <c r="AL148" i="25"/>
  <c r="BR141" i="25"/>
  <c r="BX129" i="25"/>
  <c r="BX133" i="25" s="1"/>
  <c r="AO129" i="25"/>
  <c r="AO133" i="25" s="1"/>
  <c r="AF148" i="25"/>
  <c r="AM147" i="25"/>
  <c r="T148" i="25"/>
  <c r="AO124" i="25"/>
  <c r="AO140" i="25" s="1"/>
  <c r="BK149" i="25"/>
  <c r="BX148" i="25"/>
  <c r="AO149" i="25"/>
  <c r="AM148" i="25"/>
  <c r="BM149" i="25"/>
  <c r="BX147" i="25"/>
  <c r="AO147" i="25"/>
  <c r="BQ146" i="25"/>
  <c r="AN129" i="25"/>
  <c r="AN133" i="25" s="1"/>
  <c r="AC149" i="25"/>
  <c r="AF147" i="25"/>
  <c r="AN61" i="25"/>
  <c r="AN147" i="25"/>
  <c r="AE124" i="25"/>
  <c r="AE140" i="25" s="1"/>
  <c r="U146" i="25"/>
  <c r="AB129" i="25"/>
  <c r="AB133" i="25" s="1"/>
  <c r="AN146" i="25"/>
  <c r="AU141" i="25"/>
  <c r="BE147" i="25"/>
  <c r="AN148" i="25"/>
  <c r="AT129" i="25"/>
  <c r="AT133" i="25" s="1"/>
  <c r="AC61" i="25"/>
  <c r="M61" i="25"/>
  <c r="AB146" i="25"/>
  <c r="BM141" i="25"/>
  <c r="L146" i="25"/>
  <c r="L147" i="25"/>
  <c r="AA124" i="25"/>
  <c r="AA140" i="25" s="1"/>
  <c r="U124" i="25"/>
  <c r="U140" i="25" s="1"/>
  <c r="AW124" i="25"/>
  <c r="AW140" i="25" s="1"/>
  <c r="BE141" i="25"/>
  <c r="BM61" i="25"/>
  <c r="BM129" i="25"/>
  <c r="BM133" i="25" s="1"/>
  <c r="BE148" i="25"/>
  <c r="BJ146" i="25"/>
  <c r="BK129" i="25"/>
  <c r="BK133" i="25" s="1"/>
  <c r="X147" i="25"/>
  <c r="AM149" i="25"/>
  <c r="AT146" i="25"/>
  <c r="O124" i="25"/>
  <c r="O140" i="25" s="1"/>
  <c r="AC129" i="25"/>
  <c r="AC133" i="25" s="1"/>
  <c r="M129" i="25"/>
  <c r="M133" i="25" s="1"/>
  <c r="AB147" i="25"/>
  <c r="T149" i="25"/>
  <c r="AL129" i="25"/>
  <c r="AL133" i="25" s="1"/>
  <c r="AB61" i="25"/>
  <c r="AB141" i="25"/>
  <c r="S124" i="25"/>
  <c r="S140" i="25" s="1"/>
  <c r="AF141" i="25"/>
  <c r="AW141" i="25"/>
  <c r="BE61" i="25"/>
  <c r="BE64" i="25" s="1"/>
  <c r="BE67" i="25" s="1"/>
  <c r="BE69" i="25" s="1"/>
  <c r="BM146" i="25"/>
  <c r="BE149" i="25"/>
  <c r="BJ147" i="25"/>
  <c r="BK146" i="25"/>
  <c r="X149" i="25"/>
  <c r="BQ61" i="25"/>
  <c r="BQ129" i="25"/>
  <c r="BQ133" i="25" s="1"/>
  <c r="P129" i="25"/>
  <c r="P133" i="25" s="1"/>
  <c r="AT148" i="25"/>
  <c r="AU129" i="25"/>
  <c r="AU133" i="25" s="1"/>
  <c r="AC146" i="25"/>
  <c r="M146" i="25"/>
  <c r="AB148" i="25"/>
  <c r="L149" i="25"/>
  <c r="AL147" i="25"/>
  <c r="U141" i="25"/>
  <c r="AA141" i="25"/>
  <c r="BW141" i="25"/>
  <c r="BM124" i="25"/>
  <c r="BM140" i="25" s="1"/>
  <c r="BM147" i="25"/>
  <c r="BJ148" i="25"/>
  <c r="BK147" i="25"/>
  <c r="AU124" i="25"/>
  <c r="AU140" i="25" s="1"/>
  <c r="BQ149" i="25"/>
  <c r="AF129" i="25"/>
  <c r="AF133" i="25" s="1"/>
  <c r="AF124" i="25"/>
  <c r="AF140" i="25" s="1"/>
  <c r="P148" i="25"/>
  <c r="AT147" i="25"/>
  <c r="BW124" i="25"/>
  <c r="BW140" i="25" s="1"/>
  <c r="AU146" i="25"/>
  <c r="AC147" i="25"/>
  <c r="M148" i="25"/>
  <c r="AL146" i="25"/>
  <c r="BR124" i="25"/>
  <c r="BR140" i="25" s="1"/>
  <c r="BJ61" i="25"/>
  <c r="AB124" i="25"/>
  <c r="AB140" i="25" s="1"/>
  <c r="X141" i="25"/>
  <c r="BB124" i="25"/>
  <c r="BB140" i="25" s="1"/>
  <c r="BQ141" i="25"/>
  <c r="BE124" i="25"/>
  <c r="BE140" i="25" s="1"/>
  <c r="BJ149" i="25"/>
  <c r="BK148" i="25"/>
  <c r="AW129" i="25"/>
  <c r="AW133" i="25" s="1"/>
  <c r="AF146" i="25"/>
  <c r="X124" i="25"/>
  <c r="X140" i="25" s="1"/>
  <c r="P149" i="25"/>
  <c r="BO124" i="25"/>
  <c r="BO140" i="25" s="1"/>
  <c r="AC141" i="25"/>
  <c r="BR129" i="25"/>
  <c r="BR133" i="25" s="1"/>
  <c r="BS129" i="25"/>
  <c r="BS133" i="25" s="1"/>
  <c r="AK149" i="25"/>
  <c r="U129" i="25"/>
  <c r="U133" i="25" s="1"/>
  <c r="L148" i="25"/>
  <c r="BR147" i="25"/>
  <c r="BB146" i="25"/>
  <c r="BS147" i="25"/>
  <c r="BC129" i="25"/>
  <c r="BC133" i="25" s="1"/>
  <c r="U147" i="25"/>
  <c r="AJ61" i="25"/>
  <c r="AI141" i="25"/>
  <c r="AC124" i="25"/>
  <c r="AC140" i="25" s="1"/>
  <c r="BR148" i="25"/>
  <c r="BB147" i="25"/>
  <c r="BS148" i="25"/>
  <c r="BC146" i="25"/>
  <c r="AK61" i="25"/>
  <c r="AK64" i="25" s="1"/>
  <c r="AK67" i="25" s="1"/>
  <c r="AK69" i="25" s="1"/>
  <c r="AK135" i="25" s="1"/>
  <c r="U148" i="25"/>
  <c r="AJ129" i="25"/>
  <c r="AJ133" i="25" s="1"/>
  <c r="BJ124" i="25"/>
  <c r="BJ140" i="25" s="1"/>
  <c r="V141" i="25"/>
  <c r="M141" i="25"/>
  <c r="BR61" i="25"/>
  <c r="BR64" i="25" s="1"/>
  <c r="BR67" i="25" s="1"/>
  <c r="BR69" i="25" s="1"/>
  <c r="BB148" i="25"/>
  <c r="BS149" i="25"/>
  <c r="BC147" i="25"/>
  <c r="AK129" i="25"/>
  <c r="AK133" i="25" s="1"/>
  <c r="AJ146" i="25"/>
  <c r="L61" i="25"/>
  <c r="AJ124" i="25"/>
  <c r="AJ140" i="25" s="1"/>
  <c r="T141" i="25"/>
  <c r="AI124" i="25"/>
  <c r="AI140" i="25" s="1"/>
  <c r="V124" i="25"/>
  <c r="V140" i="25" s="1"/>
  <c r="M124" i="25"/>
  <c r="M140" i="25" s="1"/>
  <c r="BB149" i="25"/>
  <c r="BC148" i="25"/>
  <c r="AK146" i="25"/>
  <c r="AJ147" i="25"/>
  <c r="L129" i="25"/>
  <c r="L133" i="25" s="1"/>
  <c r="T124" i="25"/>
  <c r="T140" i="25" s="1"/>
  <c r="BJ141" i="25"/>
  <c r="BC149" i="25"/>
  <c r="Q124" i="25"/>
  <c r="Q140" i="25" s="1"/>
  <c r="BH129" i="25"/>
  <c r="BH133" i="25" s="1"/>
  <c r="BH147" i="25"/>
  <c r="BH146" i="25"/>
  <c r="BH148" i="25"/>
  <c r="BH149" i="25"/>
  <c r="BC136" i="25"/>
  <c r="BC135" i="25"/>
  <c r="AI137" i="25"/>
  <c r="AI135" i="25"/>
  <c r="AI136" i="25"/>
  <c r="K138" i="25"/>
  <c r="K136" i="25"/>
  <c r="I137" i="25"/>
  <c r="I135" i="25"/>
  <c r="I138" i="25"/>
  <c r="I136" i="25"/>
  <c r="P136" i="25"/>
  <c r="P138" i="25"/>
  <c r="P137" i="25"/>
  <c r="P135" i="25"/>
  <c r="W135" i="25"/>
  <c r="W136" i="25"/>
  <c r="W138" i="25"/>
  <c r="W137" i="25"/>
  <c r="BS137" i="25"/>
  <c r="BS138" i="25"/>
  <c r="BS135" i="25"/>
  <c r="BS136" i="25"/>
  <c r="AW138" i="25"/>
  <c r="AW136" i="25"/>
  <c r="AW137" i="25"/>
  <c r="AW135" i="25"/>
  <c r="BK138" i="25"/>
  <c r="BK135" i="25"/>
  <c r="BK137" i="25"/>
  <c r="BK136" i="25"/>
  <c r="AY138" i="25"/>
  <c r="AY136" i="25"/>
  <c r="AY135" i="25"/>
  <c r="AY137" i="25"/>
  <c r="Q135" i="25"/>
  <c r="Q136" i="25"/>
  <c r="Q138" i="25"/>
  <c r="Q137" i="25"/>
  <c r="AO138" i="25"/>
  <c r="AO137" i="25"/>
  <c r="AO135" i="25"/>
  <c r="AO136" i="25"/>
  <c r="BX138" i="25"/>
  <c r="BX136" i="25"/>
  <c r="BX135" i="25"/>
  <c r="BX137" i="25"/>
  <c r="X138" i="25"/>
  <c r="X135" i="25"/>
  <c r="X136" i="25"/>
  <c r="X137" i="25"/>
  <c r="AQ135" i="25"/>
  <c r="AQ136" i="25"/>
  <c r="AQ137" i="25"/>
  <c r="AQ138" i="25"/>
  <c r="S136" i="25"/>
  <c r="S137" i="25"/>
  <c r="S138" i="25"/>
  <c r="S135" i="25"/>
  <c r="AV137" i="25"/>
  <c r="AV135" i="25"/>
  <c r="AV136" i="25"/>
  <c r="AV138" i="25"/>
  <c r="Y136" i="25"/>
  <c r="Y135" i="25"/>
  <c r="Y137" i="25"/>
  <c r="Y138" i="25"/>
  <c r="AG136" i="25"/>
  <c r="AG138" i="25"/>
  <c r="AG135" i="25"/>
  <c r="AG137" i="25"/>
  <c r="AF136" i="25"/>
  <c r="AF137" i="25"/>
  <c r="AF138" i="25"/>
  <c r="AF135" i="25"/>
  <c r="BO138" i="25"/>
  <c r="BO136" i="25"/>
  <c r="BO137" i="25"/>
  <c r="BO135" i="25"/>
  <c r="AA135" i="25"/>
  <c r="AA136" i="25"/>
  <c r="AA138" i="25"/>
  <c r="AA137" i="25"/>
  <c r="BI136" i="25"/>
  <c r="BI138" i="25"/>
  <c r="BI137" i="25"/>
  <c r="BI135" i="25"/>
  <c r="AM138" i="25"/>
  <c r="AM136" i="25"/>
  <c r="AM137" i="25"/>
  <c r="AM135" i="25"/>
  <c r="AD64" i="25"/>
  <c r="AD67" i="25" s="1"/>
  <c r="AD69" i="25" s="1"/>
  <c r="AD135" i="25" s="1"/>
  <c r="L64" i="25"/>
  <c r="L67" i="25" s="1"/>
  <c r="L69" i="25" s="1"/>
  <c r="AP64" i="25"/>
  <c r="AP67" i="25" s="1"/>
  <c r="AP69" i="25" s="1"/>
  <c r="AP135" i="25" s="1"/>
  <c r="V64" i="25"/>
  <c r="V67" i="25" s="1"/>
  <c r="V69" i="25" s="1"/>
  <c r="K137" i="25"/>
  <c r="BW64" i="25"/>
  <c r="BW67" i="25" s="1"/>
  <c r="BW69" i="25" s="1"/>
  <c r="AT64" i="25"/>
  <c r="AT67" i="25" s="1"/>
  <c r="AT69" i="25" s="1"/>
  <c r="U64" i="25"/>
  <c r="U67" i="25" s="1"/>
  <c r="U69" i="25" s="1"/>
  <c r="T64" i="25"/>
  <c r="T67" i="25" s="1"/>
  <c r="T69" i="25" s="1"/>
  <c r="T136" i="25" s="1"/>
  <c r="K135" i="25"/>
  <c r="BU64" i="25"/>
  <c r="BU67" i="25" s="1"/>
  <c r="BU69" i="25" s="1"/>
  <c r="BJ64" i="25"/>
  <c r="BJ67" i="25" s="1"/>
  <c r="BJ69" i="25" s="1"/>
  <c r="BJ135" i="25" s="1"/>
  <c r="BG64" i="25"/>
  <c r="BG67" i="25" s="1"/>
  <c r="BG69" i="25" s="1"/>
  <c r="BG136" i="25" s="1"/>
  <c r="R64" i="25"/>
  <c r="R67" i="25" s="1"/>
  <c r="R69" i="25" s="1"/>
  <c r="R135" i="25" s="1"/>
  <c r="BA64" i="25"/>
  <c r="BA67" i="25" s="1"/>
  <c r="BA69" i="25" s="1"/>
  <c r="AL64" i="25"/>
  <c r="AL67" i="25" s="1"/>
  <c r="AL69" i="25" s="1"/>
  <c r="AZ64" i="25"/>
  <c r="AZ67" i="25" s="1"/>
  <c r="AZ69" i="25" s="1"/>
  <c r="BP64" i="25"/>
  <c r="BP67" i="25" s="1"/>
  <c r="BP69" i="25" s="1"/>
  <c r="BP137" i="25" s="1"/>
  <c r="AN64" i="25"/>
  <c r="AN67" i="25" s="1"/>
  <c r="AN69" i="25" s="1"/>
  <c r="M64" i="25"/>
  <c r="M67" i="25" s="1"/>
  <c r="M69" i="25" s="1"/>
  <c r="BF64" i="25"/>
  <c r="BF67" i="25" s="1"/>
  <c r="BF69" i="25" s="1"/>
  <c r="BF135" i="25" s="1"/>
  <c r="J64" i="25"/>
  <c r="J67" i="25" s="1"/>
  <c r="J69" i="25" s="1"/>
  <c r="J135" i="25" s="1"/>
  <c r="N64" i="25"/>
  <c r="N67" i="25" s="1"/>
  <c r="N69" i="25" s="1"/>
  <c r="N135" i="25" s="1"/>
  <c r="BM64" i="25"/>
  <c r="BM67" i="25" s="1"/>
  <c r="BM69" i="25" s="1"/>
  <c r="BM138" i="25" s="1"/>
  <c r="BT64" i="25"/>
  <c r="BT67" i="25" s="1"/>
  <c r="BT69" i="25" s="1"/>
  <c r="AU64" i="25"/>
  <c r="AU67" i="25" s="1"/>
  <c r="AU69" i="25" s="1"/>
  <c r="AC64" i="25"/>
  <c r="AC67" i="25" s="1"/>
  <c r="AC69" i="25" s="1"/>
  <c r="BL64" i="25"/>
  <c r="BL67" i="25" s="1"/>
  <c r="BL69" i="25" s="1"/>
  <c r="BL136" i="25" s="1"/>
  <c r="AX64" i="25"/>
  <c r="AX67" i="25" s="1"/>
  <c r="AX69" i="25" s="1"/>
  <c r="AX135" i="25" s="1"/>
  <c r="AE64" i="25"/>
  <c r="AE67" i="25" s="1"/>
  <c r="AE69" i="25" s="1"/>
  <c r="Z64" i="25"/>
  <c r="Z67" i="25" s="1"/>
  <c r="Z69" i="25" s="1"/>
  <c r="BC137" i="25"/>
  <c r="AI138" i="25"/>
  <c r="BV64" i="25"/>
  <c r="BV67" i="25" s="1"/>
  <c r="BV69" i="25" s="1"/>
  <c r="BV135" i="25" s="1"/>
  <c r="AS64" i="25"/>
  <c r="AS67" i="25" s="1"/>
  <c r="AS69" i="25" s="1"/>
  <c r="BQ64" i="25"/>
  <c r="BQ67" i="25" s="1"/>
  <c r="BQ69" i="25" s="1"/>
  <c r="BN64" i="25"/>
  <c r="BN67" i="25" s="1"/>
  <c r="BN69" i="25" s="1"/>
  <c r="AR64" i="25"/>
  <c r="AR67" i="25" s="1"/>
  <c r="AR69" i="25" s="1"/>
  <c r="BB64" i="25"/>
  <c r="BB67" i="25" s="1"/>
  <c r="BB69" i="25" s="1"/>
  <c r="AB64" i="25"/>
  <c r="AB67" i="25" s="1"/>
  <c r="AB69" i="25" s="1"/>
  <c r="BD64" i="25"/>
  <c r="BD67" i="25" s="1"/>
  <c r="BD69" i="25" s="1"/>
  <c r="O64" i="25"/>
  <c r="O67" i="25" s="1"/>
  <c r="O69" i="25" s="1"/>
  <c r="AJ64" i="25"/>
  <c r="AJ67" i="25" s="1"/>
  <c r="AJ69" i="25" s="1"/>
  <c r="BC138" i="25"/>
  <c r="BH64" i="25"/>
  <c r="BH67" i="25" s="1"/>
  <c r="BH69" i="25" s="1"/>
  <c r="H88" i="38"/>
  <c r="R88" i="39" s="1"/>
  <c r="S88" i="39" s="1"/>
  <c r="R85" i="39"/>
  <c r="S85" i="39" s="1"/>
  <c r="K85" i="38"/>
  <c r="J2" i="12"/>
  <c r="AR124" i="25"/>
  <c r="AR140" i="25" s="1"/>
  <c r="BF124" i="25"/>
  <c r="BF140" i="25" s="1"/>
  <c r="BF141" i="25"/>
  <c r="BP141" i="25"/>
  <c r="BP124" i="25"/>
  <c r="BP140" i="25" s="1"/>
  <c r="AH138" i="25"/>
  <c r="AH137" i="25"/>
  <c r="AH136" i="25"/>
  <c r="AH135" i="25"/>
  <c r="M23" i="21"/>
  <c r="B2" i="21"/>
  <c r="I2" i="21" s="1"/>
  <c r="M20" i="21"/>
  <c r="M24" i="21"/>
  <c r="M17" i="21"/>
  <c r="M21" i="21"/>
  <c r="M13" i="21"/>
  <c r="M19" i="21"/>
  <c r="M22" i="21"/>
  <c r="M14" i="21"/>
  <c r="J3" i="12"/>
  <c r="K2" i="12"/>
  <c r="I3" i="19"/>
  <c r="D3" i="12"/>
  <c r="C2" i="6"/>
  <c r="B2" i="8"/>
  <c r="BH135" i="25" l="1"/>
  <c r="BH136" i="25"/>
  <c r="AT136" i="25"/>
  <c r="AT135" i="25"/>
  <c r="AT138" i="25"/>
  <c r="AT137" i="25"/>
  <c r="BP135" i="25"/>
  <c r="T137" i="25"/>
  <c r="T135" i="25"/>
  <c r="T138" i="25"/>
  <c r="AL138" i="25"/>
  <c r="AL137" i="25"/>
  <c r="AL136" i="25"/>
  <c r="AL135" i="25"/>
  <c r="AJ135" i="25"/>
  <c r="AJ137" i="25"/>
  <c r="AJ136" i="25"/>
  <c r="AJ138" i="25"/>
  <c r="L138" i="25"/>
  <c r="L135" i="25"/>
  <c r="L136" i="25"/>
  <c r="J138" i="25"/>
  <c r="J137" i="25"/>
  <c r="J136" i="25"/>
  <c r="BL137" i="25"/>
  <c r="BL138" i="25"/>
  <c r="BL135" i="25"/>
  <c r="BD138" i="25"/>
  <c r="BD135" i="25"/>
  <c r="BD136" i="25"/>
  <c r="BD137" i="25"/>
  <c r="AS136" i="25"/>
  <c r="AS137" i="25"/>
  <c r="AS138" i="25"/>
  <c r="AS135" i="25"/>
  <c r="BE137" i="25"/>
  <c r="BE138" i="25"/>
  <c r="BE136" i="25"/>
  <c r="BE135" i="25"/>
  <c r="M137" i="25"/>
  <c r="M138" i="25"/>
  <c r="M135" i="25"/>
  <c r="M136" i="25"/>
  <c r="BJ137" i="25"/>
  <c r="BJ136" i="25"/>
  <c r="BJ138" i="25"/>
  <c r="BW135" i="25"/>
  <c r="BW136" i="25"/>
  <c r="BW137" i="25"/>
  <c r="BW138" i="25"/>
  <c r="BB138" i="25"/>
  <c r="BB136" i="25"/>
  <c r="BB137" i="25"/>
  <c r="AZ137" i="25"/>
  <c r="AZ135" i="25"/>
  <c r="AZ138" i="25"/>
  <c r="AZ136" i="25"/>
  <c r="Z138" i="25"/>
  <c r="Z137" i="25"/>
  <c r="Z135" i="25"/>
  <c r="Z136" i="25"/>
  <c r="U137" i="25"/>
  <c r="U138" i="25"/>
  <c r="U136" i="25"/>
  <c r="U135" i="25"/>
  <c r="AE137" i="25"/>
  <c r="AE135" i="25"/>
  <c r="AE138" i="25"/>
  <c r="AE136" i="25"/>
  <c r="BA137" i="25"/>
  <c r="BA136" i="25"/>
  <c r="BA135" i="25"/>
  <c r="BN138" i="25"/>
  <c r="BN136" i="25"/>
  <c r="BN137" i="25"/>
  <c r="R138" i="25"/>
  <c r="R136" i="25"/>
  <c r="R137" i="25"/>
  <c r="O135" i="25"/>
  <c r="O137" i="25"/>
  <c r="O138" i="25"/>
  <c r="O136" i="25"/>
  <c r="BF138" i="25"/>
  <c r="BF137" i="25"/>
  <c r="BF136" i="25"/>
  <c r="BB135" i="25"/>
  <c r="BV137" i="25"/>
  <c r="BV136" i="25"/>
  <c r="BV138" i="25"/>
  <c r="BR138" i="25"/>
  <c r="BR135" i="25"/>
  <c r="BR137" i="25"/>
  <c r="BR136" i="25"/>
  <c r="BT138" i="25"/>
  <c r="BT137" i="25"/>
  <c r="BT136" i="25"/>
  <c r="V138" i="25"/>
  <c r="V137" i="25"/>
  <c r="V136" i="25"/>
  <c r="V135" i="25"/>
  <c r="BM135" i="25"/>
  <c r="BM136" i="25"/>
  <c r="BM137" i="25"/>
  <c r="AP136" i="25"/>
  <c r="AP138" i="25"/>
  <c r="AP137" i="25"/>
  <c r="AR136" i="25"/>
  <c r="AR138" i="25"/>
  <c r="AR135" i="25"/>
  <c r="AR137" i="25"/>
  <c r="N138" i="25"/>
  <c r="N137" i="25"/>
  <c r="N136" i="25"/>
  <c r="AK137" i="25"/>
  <c r="AK138" i="25"/>
  <c r="AK136" i="25"/>
  <c r="AX137" i="25"/>
  <c r="AX136" i="25"/>
  <c r="AX138" i="25"/>
  <c r="AD137" i="25"/>
  <c r="AD136" i="25"/>
  <c r="AD138" i="25"/>
  <c r="BQ137" i="25"/>
  <c r="BQ135" i="25"/>
  <c r="BQ138" i="25"/>
  <c r="BQ136" i="25"/>
  <c r="BG137" i="25"/>
  <c r="BG135" i="25"/>
  <c r="BG138" i="25"/>
  <c r="BN135" i="25"/>
  <c r="L137" i="25"/>
  <c r="AC136" i="25"/>
  <c r="AC135" i="25"/>
  <c r="AC137" i="25"/>
  <c r="AC138" i="25"/>
  <c r="AN138" i="25"/>
  <c r="AN135" i="25"/>
  <c r="AN137" i="25"/>
  <c r="AN136" i="25"/>
  <c r="BU137" i="25"/>
  <c r="BU136" i="25"/>
  <c r="BU135" i="25"/>
  <c r="BU138" i="25"/>
  <c r="BA138" i="25"/>
  <c r="BT135" i="25"/>
  <c r="AB138" i="25"/>
  <c r="AB136" i="25"/>
  <c r="AB137" i="25"/>
  <c r="AB135" i="25"/>
  <c r="AU135" i="25"/>
  <c r="AU137" i="25"/>
  <c r="AU136" i="25"/>
  <c r="AU138" i="25"/>
  <c r="BP136" i="25"/>
  <c r="BP138" i="25"/>
  <c r="BH137" i="25"/>
  <c r="BH138" i="25"/>
  <c r="H91" i="38"/>
  <c r="R91" i="39" s="1"/>
  <c r="S91" i="39" s="1"/>
  <c r="K88" i="38"/>
  <c r="C32" i="10"/>
  <c r="F32" i="10"/>
  <c r="G32" i="10"/>
  <c r="J58" i="10"/>
  <c r="C58" i="10"/>
  <c r="D57" i="10" s="1"/>
  <c r="D58" i="10"/>
  <c r="E58" i="10"/>
  <c r="F57" i="10" s="1"/>
  <c r="F58" i="10"/>
  <c r="G57" i="10" s="1"/>
  <c r="G58" i="10"/>
  <c r="H57" i="10" s="1"/>
  <c r="H58" i="10"/>
  <c r="I57" i="10" s="1"/>
  <c r="I58" i="10"/>
  <c r="J57" i="10" s="1"/>
  <c r="J52" i="10"/>
  <c r="D52" i="10"/>
  <c r="E52" i="10"/>
  <c r="F52" i="10"/>
  <c r="G52" i="10"/>
  <c r="H52" i="10"/>
  <c r="I52" i="10"/>
  <c r="C52" i="10"/>
  <c r="I32" i="10"/>
  <c r="I11" i="10"/>
  <c r="I14" i="10" s="1"/>
  <c r="C11" i="10"/>
  <c r="C14" i="10" s="1"/>
  <c r="D11" i="10"/>
  <c r="D14" i="10" s="1"/>
  <c r="E11" i="10"/>
  <c r="E14" i="10" s="1"/>
  <c r="F11" i="10"/>
  <c r="F14" i="10" s="1"/>
  <c r="G11" i="10"/>
  <c r="G14" i="10" s="1"/>
  <c r="H11" i="10"/>
  <c r="H14" i="10" s="1"/>
  <c r="J11" i="10"/>
  <c r="J14" i="10" s="1"/>
  <c r="D32" i="10"/>
  <c r="E32" i="10"/>
  <c r="H32" i="10"/>
  <c r="J32" i="10"/>
  <c r="D4" i="10"/>
  <c r="D35" i="10" s="1"/>
  <c r="C4" i="10"/>
  <c r="C35" i="10" s="1"/>
  <c r="B34" i="8"/>
  <c r="C5" i="6"/>
  <c r="C5" i="8"/>
  <c r="D5" i="6" s="1"/>
  <c r="I50" i="8"/>
  <c r="B50" i="8"/>
  <c r="H17" i="8"/>
  <c r="B59" i="8"/>
  <c r="B70" i="8"/>
  <c r="B17" i="8"/>
  <c r="B30" i="8"/>
  <c r="C50" i="8"/>
  <c r="D50" i="8"/>
  <c r="E50" i="8"/>
  <c r="F50" i="8"/>
  <c r="G50" i="8"/>
  <c r="H50" i="8"/>
  <c r="H93" i="38" l="1"/>
  <c r="R93" i="39" s="1"/>
  <c r="S93" i="39" s="1"/>
  <c r="K91" i="38"/>
  <c r="C54" i="10"/>
  <c r="I54" i="10"/>
  <c r="I60" i="10" s="1"/>
  <c r="G54" i="10"/>
  <c r="G60" i="10" s="1"/>
  <c r="F54" i="10"/>
  <c r="F60" i="10" s="1"/>
  <c r="E54" i="10"/>
  <c r="J54" i="10"/>
  <c r="J60" i="10" s="1"/>
  <c r="H54" i="10"/>
  <c r="H60" i="10" s="1"/>
  <c r="D54" i="10"/>
  <c r="D60" i="10" s="1"/>
  <c r="E57" i="10"/>
  <c r="C34" i="8"/>
  <c r="D5" i="8"/>
  <c r="B31" i="8"/>
  <c r="I70" i="8"/>
  <c r="H70" i="8"/>
  <c r="G70" i="8"/>
  <c r="F70" i="8"/>
  <c r="E70" i="8"/>
  <c r="D70" i="8"/>
  <c r="C70" i="8"/>
  <c r="I59" i="8"/>
  <c r="H59" i="8"/>
  <c r="G59" i="8"/>
  <c r="F59" i="8"/>
  <c r="E59" i="8"/>
  <c r="D59" i="8"/>
  <c r="C59" i="8"/>
  <c r="I30" i="8"/>
  <c r="H30" i="8"/>
  <c r="G30" i="8"/>
  <c r="F30" i="8"/>
  <c r="E30" i="8"/>
  <c r="D30" i="8"/>
  <c r="C30" i="8"/>
  <c r="I17" i="8"/>
  <c r="G17" i="8"/>
  <c r="F17" i="8"/>
  <c r="E17" i="8"/>
  <c r="D17" i="8"/>
  <c r="C17" i="8"/>
  <c r="E22" i="6"/>
  <c r="E26" i="6" s="1"/>
  <c r="E30" i="6" s="1"/>
  <c r="E33" i="6" s="1"/>
  <c r="C22" i="6"/>
  <c r="C26" i="6" s="1"/>
  <c r="C30" i="6" s="1"/>
  <c r="C33" i="6" s="1"/>
  <c r="J22" i="6"/>
  <c r="J26" i="6" s="1"/>
  <c r="J30" i="6" s="1"/>
  <c r="J33" i="6" s="1"/>
  <c r="I22" i="6"/>
  <c r="I26" i="6" s="1"/>
  <c r="H22" i="6"/>
  <c r="H26" i="6" s="1"/>
  <c r="H30" i="6" s="1"/>
  <c r="H33" i="6" s="1"/>
  <c r="G22" i="6"/>
  <c r="G26" i="6" s="1"/>
  <c r="G30" i="6" s="1"/>
  <c r="G33" i="6" s="1"/>
  <c r="F22" i="6"/>
  <c r="F26" i="6" s="1"/>
  <c r="F30" i="6" s="1"/>
  <c r="F33" i="6" s="1"/>
  <c r="D22" i="6"/>
  <c r="D26" i="6" s="1"/>
  <c r="D30" i="6" s="1"/>
  <c r="D33" i="6" s="1"/>
  <c r="D34" i="8" l="1"/>
  <c r="E4" i="10"/>
  <c r="E35" i="10" s="1"/>
  <c r="I30" i="6"/>
  <c r="I33" i="6" s="1"/>
  <c r="K93" i="38"/>
  <c r="E60" i="10"/>
  <c r="E5" i="8"/>
  <c r="E5" i="6"/>
  <c r="G31" i="8"/>
  <c r="C31" i="8"/>
  <c r="H31" i="8"/>
  <c r="E31" i="8"/>
  <c r="D71" i="8"/>
  <c r="D72" i="8" s="1"/>
  <c r="F31" i="8"/>
  <c r="D31" i="8"/>
  <c r="H71" i="8"/>
  <c r="H72" i="8" s="1"/>
  <c r="B71" i="8"/>
  <c r="B72" i="8" s="1"/>
  <c r="B73" i="8" s="1"/>
  <c r="C71" i="8"/>
  <c r="C72" i="8" s="1"/>
  <c r="C73" i="8" s="1"/>
  <c r="E71" i="8"/>
  <c r="E72" i="8" s="1"/>
  <c r="F71" i="8"/>
  <c r="F72" i="8" s="1"/>
  <c r="G71" i="8"/>
  <c r="G72" i="8" s="1"/>
  <c r="I31" i="8"/>
  <c r="I71" i="8"/>
  <c r="I72" i="8" s="1"/>
  <c r="E34" i="8" l="1"/>
  <c r="F4" i="10"/>
  <c r="F35" i="10" s="1"/>
  <c r="E73" i="8"/>
  <c r="H73" i="8"/>
  <c r="F5" i="8"/>
  <c r="F5" i="6"/>
  <c r="E8" i="38" s="1"/>
  <c r="F73" i="8"/>
  <c r="D73" i="8"/>
  <c r="G73" i="8"/>
  <c r="I73" i="8"/>
  <c r="F34" i="8" l="1"/>
  <c r="Y12" i="41"/>
  <c r="D12" i="41"/>
  <c r="E8" i="39"/>
  <c r="E11" i="35"/>
  <c r="F10" i="29"/>
  <c r="F11" i="33"/>
  <c r="G4" i="10"/>
  <c r="G35" i="10" s="1"/>
  <c r="G5" i="8"/>
  <c r="G5" i="6"/>
  <c r="N11" i="33" l="1"/>
  <c r="G11" i="33"/>
  <c r="G10" i="29"/>
  <c r="P10" i="29"/>
  <c r="L11" i="35"/>
  <c r="F11" i="35"/>
  <c r="H8" i="38"/>
  <c r="R8" i="39"/>
  <c r="G34" i="8"/>
  <c r="H4" i="10"/>
  <c r="H35" i="10" s="1"/>
  <c r="H5" i="8"/>
  <c r="H5" i="6"/>
  <c r="G11" i="35" l="1"/>
  <c r="N11" i="35" s="1"/>
  <c r="M11" i="35"/>
  <c r="H34" i="8"/>
  <c r="I4" i="10"/>
  <c r="I35" i="10" s="1"/>
  <c r="H10" i="29"/>
  <c r="Q10" i="29"/>
  <c r="H11" i="33"/>
  <c r="P11" i="33" s="1"/>
  <c r="O11" i="33"/>
  <c r="I5" i="8"/>
  <c r="J4" i="10" s="1"/>
  <c r="J35" i="10" s="1"/>
  <c r="I5" i="6"/>
  <c r="I10" i="29" l="1"/>
  <c r="R10" i="29"/>
  <c r="J5" i="6"/>
  <c r="I34" i="8"/>
  <c r="S10" i="29" l="1"/>
  <c r="J10" i="29"/>
  <c r="T10"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C6" authorId="0" shapeId="0" xr:uid="{54D66B3D-5A9F-44EF-AF5F-10E0F862B2A1}">
      <text>
        <r>
          <rPr>
            <sz val="9"/>
            <color indexed="81"/>
            <rFont val="Tahoma"/>
            <family val="2"/>
          </rPr>
          <t>Aqui pretende-se colocar informação da v/empresa para reunir informação essencial à gestão da mesma</t>
        </r>
      </text>
    </comment>
    <comment ref="C11" authorId="0" shapeId="0" xr:uid="{5B5AD6F0-6546-4F39-93A2-B8386462304D}">
      <text>
        <r>
          <rPr>
            <sz val="9"/>
            <color theme="1"/>
            <rFont val="Tahoma"/>
            <family val="2"/>
          </rPr>
          <t>Aqui começam as análises ao ambiente externo e interno à organização, muito importantes para definição de estratégia.</t>
        </r>
      </text>
    </comment>
    <comment ref="E19" authorId="0" shapeId="0" xr:uid="{3A09B5BF-E563-4F87-953A-423448F23630}">
      <text>
        <r>
          <rPr>
            <sz val="9"/>
            <color indexed="81"/>
            <rFont val="Tahoma"/>
            <family val="2"/>
          </rPr>
          <t>Nesta fase espera-se combinar as análises feitas anteriormente e estabelecer uma estratégia para o futuro da empresa, definindo objetivos enquadrados nas forças e fraquezas da organização, e oportunidades e ameaças à organização</t>
        </r>
      </text>
    </comment>
    <comment ref="E22" authorId="0" shapeId="0" xr:uid="{71DF322E-8F26-4C1C-8A5E-43EC88C0DE22}">
      <text>
        <r>
          <rPr>
            <sz val="9"/>
            <color indexed="81"/>
            <rFont val="Tahoma"/>
            <family val="2"/>
          </rPr>
          <t>Aqui pretende-se elencar a missão, visão, valores, objetivos e estratégias da organização</t>
        </r>
      </text>
    </comment>
    <comment ref="E23" authorId="0" shapeId="0" xr:uid="{77F74BC7-0206-4988-A4F1-AB6AE8D44AAB}">
      <text>
        <r>
          <rPr>
            <sz val="9"/>
            <color indexed="81"/>
            <rFont val="Tahoma"/>
            <family val="2"/>
          </rPr>
          <t>Definem-se metas e indicadores</t>
        </r>
      </text>
    </comment>
    <comment ref="E24" authorId="0" shapeId="0" xr:uid="{323D5F1D-7258-4926-A013-F5DD5B63CA9B}">
      <text>
        <r>
          <rPr>
            <sz val="9"/>
            <color indexed="81"/>
            <rFont val="Tahoma"/>
            <family val="2"/>
          </rPr>
          <t xml:space="preserve">Detalha-se a execução da estratégia
</t>
        </r>
      </text>
    </comment>
    <comment ref="E29" authorId="0" shapeId="0" xr:uid="{CB699759-E872-45CF-87AC-635639995F8C}">
      <text>
        <r>
          <rPr>
            <sz val="9"/>
            <color indexed="81"/>
            <rFont val="Tahoma"/>
            <family val="2"/>
          </rPr>
          <t>Controlo de vários aspetos da gestão empresarial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A5" authorId="0" shapeId="0" xr:uid="{6C03A5D6-FE3B-4966-9435-473D9A25FB85}">
      <text>
        <r>
          <rPr>
            <sz val="9"/>
            <color indexed="81"/>
            <rFont val="Tahoma"/>
            <family val="2"/>
          </rPr>
          <t xml:space="preserve">Utilizando a base de dados SABI, e para os dados disponíveis, selecionou-se a 2ª (Empresa A) e 3ª empresa (Empresa B) com maior volume de negócios em 2020, para cada CAE  (0811, 0812 e 2370) e para cada intervalo de colaboradores (0-50, 51-100, 101-250), excluíndo-se as empresas que, em pelo menos um dos anos, entre 2017 e 2020, tenham ultrapassado os 250 colaboradores e um dos seguintes critérios: volume de negócios &gt;50 milhões de euros; total do ativo &gt;43 milhões de euros. Com esta seleção, pretende-se fornecer elementos para Benchmarking (comparação entre empresas) ao nível da Demonstração de Resultados, Balanço e outras informações/indicadores.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J3" authorId="0" shapeId="0" xr:uid="{F1128F7E-E072-4FC0-9DB0-424AFDF063F6}">
      <text>
        <r>
          <rPr>
            <b/>
            <sz val="9"/>
            <color indexed="81"/>
            <rFont val="Tahoma"/>
            <charset val="1"/>
          </rPr>
          <t>Selecione o mês atual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D7" authorId="0" shapeId="0" xr:uid="{5ED0750C-815C-40EF-95D9-A4C2ED2A3F75}">
      <text>
        <r>
          <rPr>
            <sz val="9"/>
            <color indexed="81"/>
            <rFont val="Tahoma"/>
            <family val="2"/>
          </rPr>
          <t xml:space="preserve">Preencha os campos a branco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B8" authorId="0" shapeId="0" xr:uid="{DF6D2F40-5AC3-48A8-ABB6-2C6FB4324B48}">
      <text>
        <r>
          <rPr>
            <sz val="9"/>
            <color indexed="81"/>
            <rFont val="Tahoma"/>
            <family val="2"/>
          </rPr>
          <t>Preencha com dados do Balanço (históricos e previsionais)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C7" authorId="0" shapeId="0" xr:uid="{8A9E2738-2C73-487D-9E34-1C903E1068B9}">
      <text>
        <r>
          <rPr>
            <sz val="9"/>
            <color indexed="81"/>
            <rFont val="Tahoma"/>
            <family val="2"/>
          </rPr>
          <t>Preencha com dados da Demonstração de Resultados (históricos e previsionais)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C8" authorId="0" shapeId="0" xr:uid="{EDB293FD-F3A9-492C-9F2B-93628A79C5EC}">
      <text>
        <r>
          <rPr>
            <sz val="9"/>
            <color indexed="81"/>
            <rFont val="Tahoma"/>
            <family val="2"/>
          </rPr>
          <t>Preencha com dados da Demonstração de Fluxos de Caixa (históricos e previsionais) - se aplicável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P12" authorId="0" shapeId="0" xr:uid="{2D64D4AC-1A57-4DA3-935D-F58670D0D76F}">
      <text>
        <r>
          <rPr>
            <sz val="9"/>
            <color indexed="81"/>
            <rFont val="Tahoma"/>
            <family val="2"/>
          </rPr>
          <t>Selecione a célula com X para aceder à explicação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I13" authorId="0" shapeId="0" xr:uid="{0876E750-394B-4288-AF59-F340F3812077}">
      <text>
        <r>
          <rPr>
            <sz val="9"/>
            <color indexed="81"/>
            <rFont val="Tahoma"/>
            <family val="2"/>
          </rPr>
          <t>Selecione cada uma das forças para aceder à apreciação global.</t>
        </r>
      </text>
    </comment>
    <comment ref="L13" authorId="0" shapeId="0" xr:uid="{B2D91C5A-97F0-420A-AAAE-F288A3F7D984}">
      <text>
        <r>
          <rPr>
            <sz val="9"/>
            <color indexed="81"/>
            <rFont val="Tahoma"/>
            <family val="2"/>
          </rPr>
          <t>Selecione a célula com X para aceder à explicação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J23" authorId="0" shapeId="0" xr:uid="{1A7D4A76-52FF-4B91-B478-3ABAC96AFF0D}">
      <text>
        <r>
          <rPr>
            <sz val="9"/>
            <color indexed="81"/>
            <rFont val="Tahoma"/>
            <family val="2"/>
          </rPr>
          <t>Selecione a célula pintada para entender a desvantagem competitiva</t>
        </r>
      </text>
    </comment>
    <comment ref="M26" authorId="0" shapeId="0" xr:uid="{987E793F-63D1-405E-8987-6EE15A5DF5EF}">
      <text>
        <r>
          <rPr>
            <sz val="9"/>
            <color indexed="81"/>
            <rFont val="Tahoma"/>
            <family val="2"/>
          </rPr>
          <t>Selecione a célula com X, ou a vermelho, para aceder à explicação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Rita Beles</author>
  </authors>
  <commentList>
    <comment ref="J12" authorId="0" shapeId="0" xr:uid="{E5D6C075-4CAC-4AC0-95F6-99F1010D5258}">
      <text>
        <r>
          <rPr>
            <sz val="9"/>
            <color indexed="81"/>
            <rFont val="Tahoma"/>
            <family val="2"/>
          </rPr>
          <t xml:space="preserve">Selecione a célula para aceder à interpetação do produto. 
</t>
        </r>
        <r>
          <rPr>
            <b/>
            <sz val="9"/>
            <color indexed="81"/>
            <rFont val="Tahoma"/>
            <family val="2"/>
          </rPr>
          <t>Nota:</t>
        </r>
        <r>
          <rPr>
            <sz val="9"/>
            <color indexed="81"/>
            <rFont val="Tahoma"/>
            <family val="2"/>
          </rPr>
          <t xml:space="preserve"> Assume-se rentabilidade para cada protuto ao nível atual de vendas</t>
        </r>
      </text>
    </comment>
  </commentList>
</comments>
</file>

<file path=xl/sharedStrings.xml><?xml version="1.0" encoding="utf-8"?>
<sst xmlns="http://schemas.openxmlformats.org/spreadsheetml/2006/main" count="1798" uniqueCount="768">
  <si>
    <t>Índice</t>
  </si>
  <si>
    <t>Análise Externa</t>
  </si>
  <si>
    <t>Macro Ambiente</t>
  </si>
  <si>
    <t>Micro Ambiente</t>
  </si>
  <si>
    <t>5 forças de Porter</t>
  </si>
  <si>
    <t>Análise Interna</t>
  </si>
  <si>
    <t>Vrio</t>
  </si>
  <si>
    <t>2.1.1</t>
  </si>
  <si>
    <t>2.2.1</t>
  </si>
  <si>
    <t>Análise Combinada e definição da estratégia</t>
  </si>
  <si>
    <t>SWOT</t>
  </si>
  <si>
    <t>TOWS</t>
  </si>
  <si>
    <t>Sumário Executivo</t>
  </si>
  <si>
    <t>Dados da Empresa</t>
  </si>
  <si>
    <t>Plano Estratégico (5 anos)</t>
  </si>
  <si>
    <t>Orçamento (1 ano)</t>
  </si>
  <si>
    <t>Orçamental</t>
  </si>
  <si>
    <t>1.</t>
  </si>
  <si>
    <t>2.</t>
  </si>
  <si>
    <t>3.</t>
  </si>
  <si>
    <t>4.</t>
  </si>
  <si>
    <t>5.</t>
  </si>
  <si>
    <t>7.</t>
  </si>
  <si>
    <t>6.</t>
  </si>
  <si>
    <t>8.</t>
  </si>
  <si>
    <t>9.</t>
  </si>
  <si>
    <t>Conteúdos:</t>
  </si>
  <si>
    <t>2.1.</t>
  </si>
  <si>
    <t>2.2.</t>
  </si>
  <si>
    <t>3.1.</t>
  </si>
  <si>
    <t>3.2.</t>
  </si>
  <si>
    <t>4.1.</t>
  </si>
  <si>
    <t>4.2.</t>
  </si>
  <si>
    <t>7.1.</t>
  </si>
  <si>
    <t>7.2.</t>
  </si>
  <si>
    <t>7.3.</t>
  </si>
  <si>
    <t>9.1.</t>
  </si>
  <si>
    <t>9.2.</t>
  </si>
  <si>
    <t>9.3.</t>
  </si>
  <si>
    <t>Ano:</t>
  </si>
  <si>
    <t xml:space="preserve">Base de Dados </t>
  </si>
  <si>
    <t>EBITDA</t>
  </si>
  <si>
    <t>Demonstração dos Resultados</t>
  </si>
  <si>
    <t>dados históricos</t>
  </si>
  <si>
    <t>dados previsionais</t>
  </si>
  <si>
    <t>Rendimentos e Gastos</t>
  </si>
  <si>
    <t>Vendas e serviços prestados</t>
  </si>
  <si>
    <t>Subsídios à exploração</t>
  </si>
  <si>
    <t>Ganhos/perdas imputados de subsidiárias, associadas e empreendimentos conjuntos</t>
  </si>
  <si>
    <t>Variação nos inventários da produção</t>
  </si>
  <si>
    <t>Trabalhos para a própria entidade</t>
  </si>
  <si>
    <t>Custo das mercadorias vendidas e das matérias consumidas</t>
  </si>
  <si>
    <t>Fornecimentos e serviços externos</t>
  </si>
  <si>
    <t>Gastos com o pessoal</t>
  </si>
  <si>
    <t>Imparidade de inventários (perdas/reversões)</t>
  </si>
  <si>
    <t>Imparidade de dívidas a receber (perdas/reversões)</t>
  </si>
  <si>
    <t>Provisões (aumentos/reduções)</t>
  </si>
  <si>
    <t>Imparidade de investimentos não depreciáveis/amortizáveis (perdas/reversões)</t>
  </si>
  <si>
    <t>Aumentos/reduções de justo valor</t>
  </si>
  <si>
    <t>Gastos/reversões de depreciação e de amortização</t>
  </si>
  <si>
    <t>Imparidade de investimentos depreciáveis/amortizáveis (perdas/reversões)</t>
  </si>
  <si>
    <t>Juros e rendimentos similares obtidos</t>
  </si>
  <si>
    <t>Juros e gastos similares suportados</t>
  </si>
  <si>
    <t>Imposto sobre o rendimento do período</t>
  </si>
  <si>
    <t>Resultado líquido do período</t>
  </si>
  <si>
    <t>EBIT/ RAIGF/ Resultado operacional</t>
  </si>
  <si>
    <t>RAI/ Resultado antes de impostos</t>
  </si>
  <si>
    <t>RL/ Resultado líquido do período</t>
  </si>
  <si>
    <t>Balanço</t>
  </si>
  <si>
    <t>Propriedades de investimento</t>
  </si>
  <si>
    <t>Goodwill</t>
  </si>
  <si>
    <t>Inventários</t>
  </si>
  <si>
    <t>Clientes</t>
  </si>
  <si>
    <t>Estado e outros entes públicos</t>
  </si>
  <si>
    <t>Diferimentos</t>
  </si>
  <si>
    <t>Activos financeiros detidos para negociação</t>
  </si>
  <si>
    <t>Caixa e depósitos bancários</t>
  </si>
  <si>
    <t>Capital próprio</t>
  </si>
  <si>
    <t>Outros instrumentos de capital próprio</t>
  </si>
  <si>
    <t>Prémios de emissão</t>
  </si>
  <si>
    <t>Reservas legais</t>
  </si>
  <si>
    <t>Outras reservas</t>
  </si>
  <si>
    <t>Resultados transitados</t>
  </si>
  <si>
    <t>Excedentes de revalorização</t>
  </si>
  <si>
    <t>Total do capital próprio</t>
  </si>
  <si>
    <t>Passivo não corrente</t>
  </si>
  <si>
    <t>Provisões</t>
  </si>
  <si>
    <t>Financiamentos obtidos</t>
  </si>
  <si>
    <t>Responsabilidades por benefícios pós-emprego</t>
  </si>
  <si>
    <t>Passivos por impostos diferidos</t>
  </si>
  <si>
    <t>Total do passivo não corrente</t>
  </si>
  <si>
    <t>Passivo corrente</t>
  </si>
  <si>
    <t>Fornecedores</t>
  </si>
  <si>
    <t>Adiantamentos de clientes</t>
  </si>
  <si>
    <t>Passivos financeiros detidos para negociação</t>
  </si>
  <si>
    <t>Outros passivos financeiros</t>
  </si>
  <si>
    <t>Passivos não correntes detidos para venda</t>
  </si>
  <si>
    <t>Total do passivo corrente</t>
  </si>
  <si>
    <t>Total do passivo</t>
  </si>
  <si>
    <t>TOTAL DO CAPITAL PRÓPRIO E DO PASSIVO</t>
  </si>
  <si>
    <t>1.1.</t>
  </si>
  <si>
    <t>1.2.</t>
  </si>
  <si>
    <t>1.3.</t>
  </si>
  <si>
    <t>Demonstração de Fluxos de Caixa</t>
  </si>
  <si>
    <t>Ativo</t>
  </si>
  <si>
    <t>Participações financeiras - método da equivalência patrimonial</t>
  </si>
  <si>
    <t>Outros investimentos financeiros</t>
  </si>
  <si>
    <t>Créditos a receber</t>
  </si>
  <si>
    <t>Capital subscrito e não realizado</t>
  </si>
  <si>
    <t>Outros créditos a receber</t>
  </si>
  <si>
    <t>Ativo corrente</t>
  </si>
  <si>
    <t>Ativos fixos tangíveis</t>
  </si>
  <si>
    <t>Ativo não corrente</t>
  </si>
  <si>
    <t>Total do ativo não corrente</t>
  </si>
  <si>
    <t>Ativos intangíveis</t>
  </si>
  <si>
    <t>Ativos biológicos</t>
  </si>
  <si>
    <t>TOTAL DO ATIVO</t>
  </si>
  <si>
    <t>Total do ativo corrente</t>
  </si>
  <si>
    <t>Capital Próprio e Passivo</t>
  </si>
  <si>
    <t>Capital subscrito</t>
  </si>
  <si>
    <t>Ações (quotas) próprias</t>
  </si>
  <si>
    <t>Ajustamentos/outras variações no capital próprio</t>
  </si>
  <si>
    <t>Interesses que não controlam</t>
  </si>
  <si>
    <t>Passivo</t>
  </si>
  <si>
    <t>Outras dívidas a pagar</t>
  </si>
  <si>
    <t>conferência-&gt;</t>
  </si>
  <si>
    <t>Outros rendimentos</t>
  </si>
  <si>
    <t>Outros gastos</t>
  </si>
  <si>
    <t>Fluxos de caixa das actividades de investimento</t>
  </si>
  <si>
    <t>Pagamentos respeitantes a:</t>
  </si>
  <si>
    <t>Investimentos financeiros</t>
  </si>
  <si>
    <t>Recebimentos provenientes de:</t>
  </si>
  <si>
    <t>Juros e rendimentos similares</t>
  </si>
  <si>
    <t>Realizações de capital e de outros instrumentos de capital próprio</t>
  </si>
  <si>
    <t>Outras operações de financiamento</t>
  </si>
  <si>
    <t>Juros e gastos similares</t>
  </si>
  <si>
    <t>Variação de caixa e seus equivalentes (1+2+3)</t>
  </si>
  <si>
    <t>Caixa e seus equivalentes no fim do período</t>
  </si>
  <si>
    <t>Recebimentos de clientes</t>
  </si>
  <si>
    <t>Pagamentos a fornecedores</t>
  </si>
  <si>
    <t>Pagamentos ao pessoal</t>
  </si>
  <si>
    <t>Caixa gerada pelas operações</t>
  </si>
  <si>
    <t>Pagamento/recebimento do imposto sobre o rendimento</t>
  </si>
  <si>
    <t>Outros recebimentos/pagamentos</t>
  </si>
  <si>
    <t>Fluxos de caixa das atividades operacionais (1)</t>
  </si>
  <si>
    <t>Outros ativos</t>
  </si>
  <si>
    <t>Subsídios ao investimento</t>
  </si>
  <si>
    <t>Dividendos</t>
  </si>
  <si>
    <t>Fluxos de caixa das atividades de investimento (2)</t>
  </si>
  <si>
    <t>Fluxos de caixa das atividades de financiamento</t>
  </si>
  <si>
    <t>Fluxos de caixa das atividades operacionais - método direto</t>
  </si>
  <si>
    <t>Cobertura de prejuízos</t>
  </si>
  <si>
    <t>Doações</t>
  </si>
  <si>
    <t>Reduções de capital e de outros intrumentos de capital próprio</t>
  </si>
  <si>
    <t>Fluxos de caixa das atividades de financiamento (3)</t>
  </si>
  <si>
    <t>Efeito das diferenças de câmbio</t>
  </si>
  <si>
    <t>Caixa e seus equivalentes no ínicio do período</t>
  </si>
  <si>
    <t>+</t>
  </si>
  <si>
    <t>-</t>
  </si>
  <si>
    <t>+/-</t>
  </si>
  <si>
    <t>-/+</t>
  </si>
  <si>
    <t>1.4.</t>
  </si>
  <si>
    <t>Ficha da Empresa</t>
  </si>
  <si>
    <t>Nome</t>
  </si>
  <si>
    <t>Nº de Trabalhadores</t>
  </si>
  <si>
    <t>Empresa XPTO</t>
  </si>
  <si>
    <t>CAE</t>
  </si>
  <si>
    <t>Intervalo de dimensão</t>
  </si>
  <si>
    <t>Nível</t>
  </si>
  <si>
    <t>- -</t>
  </si>
  <si>
    <t>++</t>
  </si>
  <si>
    <t>X</t>
  </si>
  <si>
    <t>Preocupação com a preservação do meio ambiente</t>
  </si>
  <si>
    <t>Aspeto relevante para a empresa</t>
  </si>
  <si>
    <t>Apoios comunitários ao investimento produtivo, capacitação e internacionalização</t>
  </si>
  <si>
    <t>Envelhecimento do capital humano do setor</t>
  </si>
  <si>
    <t>Novos produtos</t>
  </si>
  <si>
    <t>Certificação</t>
  </si>
  <si>
    <t>Evolução dos preços de energia</t>
  </si>
  <si>
    <t>Política de impostos</t>
  </si>
  <si>
    <t>Evolução do salário mínimo</t>
  </si>
  <si>
    <t>Fiscalidade ambiental</t>
  </si>
  <si>
    <t>Tendências na comunicação sobre a origem das matérias</t>
  </si>
  <si>
    <t>Tendência económica global</t>
  </si>
  <si>
    <t>Tendência para evolução das taxas de juro</t>
  </si>
  <si>
    <t>Disrupção da produção/abastecimento por Covid-19</t>
  </si>
  <si>
    <t>Escassez de mão-de-obra especializada e indiferenciada</t>
  </si>
  <si>
    <t>EXEMPLO</t>
  </si>
  <si>
    <t>Desenvolvimentos ao nível da produção energética</t>
  </si>
  <si>
    <t>Informação Ambientais (Guias, roteiros e outras orientações)</t>
  </si>
  <si>
    <t>Análise PESTAL</t>
  </si>
  <si>
    <t>Poder de negociação dos clientes</t>
  </si>
  <si>
    <t>Poder de negociação dos fornecedores</t>
  </si>
  <si>
    <t>Forças</t>
  </si>
  <si>
    <t>Médio</t>
  </si>
  <si>
    <t>Ameaça de produtos substitutos</t>
  </si>
  <si>
    <t>Forte</t>
  </si>
  <si>
    <t>Ameaça de novos concorrentes</t>
  </si>
  <si>
    <t>Intensidade competitiva</t>
  </si>
  <si>
    <t>Fraco</t>
  </si>
  <si>
    <t>Nível de Risco</t>
  </si>
  <si>
    <t>Descrição da posição competitiva</t>
  </si>
  <si>
    <t>Investimento inicial elevado</t>
  </si>
  <si>
    <t>Escassez de mão-de-obra</t>
  </si>
  <si>
    <t>A influência destas 5 forças pode ser muito dispar, mediante os relacionamentos e características da própria empresa no seu micro ambiente. Desta forma, considerar-se-á o seguinte cenário:</t>
  </si>
  <si>
    <t>Produto com alguma representatividade nos custos totais do cliente</t>
  </si>
  <si>
    <r>
      <t xml:space="preserve">A análise competitiva de Porter permite avaliar 5 forças fundamentais que </t>
    </r>
    <r>
      <rPr>
        <u/>
        <sz val="12"/>
        <rFont val="Arial"/>
        <family val="2"/>
      </rPr>
      <t>ameaçam o nível competitivo da empresa</t>
    </r>
    <r>
      <rPr>
        <sz val="12"/>
        <rFont val="Arial"/>
        <family val="2"/>
      </rPr>
      <t xml:space="preserve">.                                                                                                                                       </t>
    </r>
    <r>
      <rPr>
        <i/>
        <sz val="12"/>
        <rFont val="Arial"/>
        <family val="2"/>
      </rPr>
      <t xml:space="preserve"> </t>
    </r>
  </si>
  <si>
    <r>
      <t xml:space="preserve">A análise PESTAL permite </t>
    </r>
    <r>
      <rPr>
        <u/>
        <sz val="12"/>
        <rFont val="Arial"/>
        <family val="2"/>
      </rPr>
      <t>identificar e avaliar os impactos</t>
    </r>
    <r>
      <rPr>
        <sz val="12"/>
        <rFont val="Arial"/>
        <family val="2"/>
      </rPr>
      <t xml:space="preserve"> que os ambientes políticos, económicos, sociais, tecnológicos, ambientais e legais poderão ter na realidade das organizações.</t>
    </r>
  </si>
  <si>
    <t xml:space="preserve">            Preencha o quadro seguinte de acordo com as instruções e o exemplo à direita.</t>
  </si>
  <si>
    <t>Desenvolvimentos tecnológicos que permitem produtos substitutos</t>
  </si>
  <si>
    <t>Mercado em crescimento</t>
  </si>
  <si>
    <t>Para o mesmo segmento de mercado, concorrentes de dimensão semelhante</t>
  </si>
  <si>
    <t>Concorrentes internacionais com melhor estrutura de custos</t>
  </si>
  <si>
    <r>
      <t>O modelo VRIO permite analisar os r</t>
    </r>
    <r>
      <rPr>
        <u/>
        <sz val="12"/>
        <rFont val="Arial"/>
        <family val="2"/>
      </rPr>
      <t>ecursos internos da empresa</t>
    </r>
    <r>
      <rPr>
        <sz val="12"/>
        <rFont val="Arial"/>
        <family val="2"/>
      </rPr>
      <t xml:space="preserve"> (humanos físicos, financeiros e organizacionais) dando uma imagem mais profunda da sua posição competitiva.                                                                                                                                 </t>
    </r>
    <r>
      <rPr>
        <i/>
        <sz val="12"/>
        <rFont val="Arial"/>
        <family val="2"/>
      </rPr>
      <t xml:space="preserve"> </t>
    </r>
  </si>
  <si>
    <t>Listagem de Recursos</t>
  </si>
  <si>
    <t>Raro</t>
  </si>
  <si>
    <t>Valioso</t>
  </si>
  <si>
    <t>Inimitável</t>
  </si>
  <si>
    <t>Organizado</t>
  </si>
  <si>
    <t>Equipa técnica</t>
  </si>
  <si>
    <t>Equipa comercial</t>
  </si>
  <si>
    <t>Site e marketplace</t>
  </si>
  <si>
    <t>Contactos para exportação</t>
  </si>
  <si>
    <t>Bom ambiente para trabalhar</t>
  </si>
  <si>
    <t>Procedimentos de controlo de qualidade</t>
  </si>
  <si>
    <t>Recursos financeiros acumulados</t>
  </si>
  <si>
    <t>Política empresarial</t>
  </si>
  <si>
    <t>Rede de fornecedores</t>
  </si>
  <si>
    <t>Matriz BCG</t>
  </si>
  <si>
    <r>
      <t xml:space="preserve">A matriz BCG permite analisar o desempenho das unidades de produção, produtos ou serviços em relação à sua aceitação pelo consumidor.                                                                                                                              </t>
    </r>
    <r>
      <rPr>
        <i/>
        <sz val="12"/>
        <rFont val="Arial"/>
        <family val="2"/>
      </rPr>
      <t xml:space="preserve"> </t>
    </r>
  </si>
  <si>
    <t>Produto</t>
  </si>
  <si>
    <t>Crescimento do mercado</t>
  </si>
  <si>
    <t>Produto A</t>
  </si>
  <si>
    <t>Produto B</t>
  </si>
  <si>
    <t>Produto C</t>
  </si>
  <si>
    <t>Produto D</t>
  </si>
  <si>
    <t>Produto E</t>
  </si>
  <si>
    <t>Produto F</t>
  </si>
  <si>
    <t>Produto G</t>
  </si>
  <si>
    <t>Produto H</t>
  </si>
  <si>
    <t>Produto I</t>
  </si>
  <si>
    <t>Produto J</t>
  </si>
  <si>
    <t>Produto K</t>
  </si>
  <si>
    <t>Produto L</t>
  </si>
  <si>
    <t>Guerra na Ucrânica</t>
  </si>
  <si>
    <t xml:space="preserve">Controlo </t>
  </si>
  <si>
    <t>Volume de negócios</t>
  </si>
  <si>
    <t>Mercado</t>
  </si>
  <si>
    <t>Quota de Mercado</t>
  </si>
  <si>
    <t>Ref</t>
  </si>
  <si>
    <t>A</t>
  </si>
  <si>
    <t>B</t>
  </si>
  <si>
    <t>C</t>
  </si>
  <si>
    <t>D</t>
  </si>
  <si>
    <t>E</t>
  </si>
  <si>
    <t>F</t>
  </si>
  <si>
    <t>G</t>
  </si>
  <si>
    <t>H</t>
  </si>
  <si>
    <t>I</t>
  </si>
  <si>
    <t>J</t>
  </si>
  <si>
    <t>K</t>
  </si>
  <si>
    <t>L</t>
  </si>
  <si>
    <t>Após inserção dos dados, estes são transferidos para o gráfico abaixo. Mediante o quadrante em que ficar cada produto, indicam-se as recomendações/alertas.</t>
  </si>
  <si>
    <t>Alerta:</t>
  </si>
  <si>
    <t>Fraquezas</t>
  </si>
  <si>
    <t>Oportunidades</t>
  </si>
  <si>
    <t>Ameaças</t>
  </si>
  <si>
    <t>Fatores Externos</t>
  </si>
  <si>
    <t>Fatores Internos</t>
  </si>
  <si>
    <r>
      <t xml:space="preserve">A análise SWOT permite uma análise combinada da situação interna e externa da empresa, evidenciando assim as forças, fraquezas, oportunidades e ameaças. Poderemos recorrer às análises anteriores para este preenchimento.                                                                     </t>
    </r>
    <r>
      <rPr>
        <i/>
        <sz val="12"/>
        <rFont val="Arial"/>
        <family val="2"/>
      </rPr>
      <t xml:space="preserve"> </t>
    </r>
  </si>
  <si>
    <t>O1</t>
  </si>
  <si>
    <t>O2</t>
  </si>
  <si>
    <t>O3</t>
  </si>
  <si>
    <t>O4</t>
  </si>
  <si>
    <t>O5</t>
  </si>
  <si>
    <t>O6</t>
  </si>
  <si>
    <t>O7</t>
  </si>
  <si>
    <t>O8</t>
  </si>
  <si>
    <t>O9</t>
  </si>
  <si>
    <t>O10</t>
  </si>
  <si>
    <t>S1</t>
  </si>
  <si>
    <t>S2</t>
  </si>
  <si>
    <t>S3</t>
  </si>
  <si>
    <t>S4</t>
  </si>
  <si>
    <t>S5</t>
  </si>
  <si>
    <t>S6</t>
  </si>
  <si>
    <t>S7</t>
  </si>
  <si>
    <t>S8</t>
  </si>
  <si>
    <t>S9</t>
  </si>
  <si>
    <t>S10</t>
  </si>
  <si>
    <t>W1</t>
  </si>
  <si>
    <t>W2</t>
  </si>
  <si>
    <t>W3</t>
  </si>
  <si>
    <t>W4</t>
  </si>
  <si>
    <t>W5</t>
  </si>
  <si>
    <t>W6</t>
  </si>
  <si>
    <t>W7</t>
  </si>
  <si>
    <t>W8</t>
  </si>
  <si>
    <t>W9</t>
  </si>
  <si>
    <t>W10</t>
  </si>
  <si>
    <t>T1</t>
  </si>
  <si>
    <t>T2</t>
  </si>
  <si>
    <t>T3</t>
  </si>
  <si>
    <t>T4</t>
  </si>
  <si>
    <t>T5</t>
  </si>
  <si>
    <t>T6</t>
  </si>
  <si>
    <t>T7</t>
  </si>
  <si>
    <t>T8</t>
  </si>
  <si>
    <t>T9</t>
  </si>
  <si>
    <t>T10</t>
  </si>
  <si>
    <t>Nesta análise, será tida em consideração todas as análises previamente realizadas para o cenário que já conhecemos:</t>
  </si>
  <si>
    <t>S11</t>
  </si>
  <si>
    <t>S12</t>
  </si>
  <si>
    <t>W11</t>
  </si>
  <si>
    <t>W12</t>
  </si>
  <si>
    <t>O11</t>
  </si>
  <si>
    <t>O12</t>
  </si>
  <si>
    <t>T11</t>
  </si>
  <si>
    <t>T12</t>
  </si>
  <si>
    <t>SI</t>
  </si>
  <si>
    <t>Sobre os aspetos identificados na SWOT, estabelecemos agora objetivos para a empresa.</t>
  </si>
  <si>
    <t>Equipa técnica excepcional</t>
  </si>
  <si>
    <t>Diversidade de produtos</t>
  </si>
  <si>
    <t>Fusão de fornecedores</t>
  </si>
  <si>
    <t>Conjuntura política favorável</t>
  </si>
  <si>
    <t>Apoios comunitários</t>
  </si>
  <si>
    <t>Instabilidade em mercados Europa Leste</t>
  </si>
  <si>
    <t>Instabilidade de preços e taxas de câmbio</t>
  </si>
  <si>
    <t>Escassez mão-de-obra qualificada</t>
  </si>
  <si>
    <t>Inflação, custos da mão-de-obra e energia</t>
  </si>
  <si>
    <t>Tendência das taxas de juro</t>
  </si>
  <si>
    <t>Procura por informação sobre produtos</t>
  </si>
  <si>
    <t>ver legenda</t>
  </si>
  <si>
    <t>Legenda</t>
  </si>
  <si>
    <r>
      <t xml:space="preserve">A análise TOWS permite cruzar as análises realizadas na SWOT de modo a encontrar soluções. Assim, identificam-se objetivos e ações concretas.                                                     </t>
    </r>
    <r>
      <rPr>
        <i/>
        <sz val="12"/>
        <rFont val="Arial"/>
        <family val="2"/>
      </rPr>
      <t xml:space="preserve"> </t>
    </r>
  </si>
  <si>
    <t>REF.</t>
  </si>
  <si>
    <t>Ação/Objetivo</t>
  </si>
  <si>
    <t>Outos ativos financeiros</t>
  </si>
  <si>
    <t>Ativos não correntes detidos para venda</t>
  </si>
  <si>
    <t>Ativos por impostos diferidos</t>
  </si>
  <si>
    <t>Demonstração de Resultados</t>
  </si>
  <si>
    <t>€</t>
  </si>
  <si>
    <t>Subcontratos</t>
  </si>
  <si>
    <t>Serviços especializados</t>
  </si>
  <si>
    <t>Trabalhos especializados</t>
  </si>
  <si>
    <t>Trabalhadores colocados através de agências</t>
  </si>
  <si>
    <t>Publicidade e propaganda</t>
  </si>
  <si>
    <t>Vigilância e segurança</t>
  </si>
  <si>
    <t>Honorários</t>
  </si>
  <si>
    <t>Comissões</t>
  </si>
  <si>
    <t>Conservação e reparação</t>
  </si>
  <si>
    <t>Outros serviços especializados</t>
  </si>
  <si>
    <t>Materiais</t>
  </si>
  <si>
    <t>Ferramentas e utensílios de desgaste rápido</t>
  </si>
  <si>
    <t>Livros e documentação técnica</t>
  </si>
  <si>
    <t>Material de escritório</t>
  </si>
  <si>
    <t>Artigos para oferta</t>
  </si>
  <si>
    <t>Outros materiais</t>
  </si>
  <si>
    <t>Energia e fluídos</t>
  </si>
  <si>
    <t>Electricidade</t>
  </si>
  <si>
    <t>Combustíveis</t>
  </si>
  <si>
    <t>Água</t>
  </si>
  <si>
    <t>Outros</t>
  </si>
  <si>
    <t>Deslocações, estadas e transportes</t>
  </si>
  <si>
    <t>Deslocações e estadas</t>
  </si>
  <si>
    <t>Transportes de pessoal</t>
  </si>
  <si>
    <t>Transportes de mercadorias</t>
  </si>
  <si>
    <t>Serviços diversos</t>
  </si>
  <si>
    <t>Rendas e alugueres</t>
  </si>
  <si>
    <t>Comunicação</t>
  </si>
  <si>
    <t>Seguros</t>
  </si>
  <si>
    <t>Royalties</t>
  </si>
  <si>
    <t>Contencioso e notariado</t>
  </si>
  <si>
    <t>Despesas de representação</t>
  </si>
  <si>
    <t>Limpeza, higiene e conforto</t>
  </si>
  <si>
    <t>Outros serviços</t>
  </si>
  <si>
    <t>Resultado antes de depreciações, gastos de financiamento e impostos (EBITDA)</t>
  </si>
  <si>
    <t>Resultado antes de gastos de financiamento e impostos (EBIT/RO)</t>
  </si>
  <si>
    <t>Resultado antes de impostos (RAI)</t>
  </si>
  <si>
    <t>Imposto sobre o rendimento do período (IRC)</t>
  </si>
  <si>
    <t>Resultado líquido do período (RL)</t>
  </si>
  <si>
    <t>Activos por impostos diferidos</t>
  </si>
  <si>
    <t>Total do activo não corrente</t>
  </si>
  <si>
    <t>Total do activo corrente</t>
  </si>
  <si>
    <t>Total do activo</t>
  </si>
  <si>
    <t>Passivo e Capital Prórpio</t>
  </si>
  <si>
    <t>Capital Próprio</t>
  </si>
  <si>
    <t>Total do capital próprio e do passivo</t>
  </si>
  <si>
    <t>Número de empregados</t>
  </si>
  <si>
    <t>nº</t>
  </si>
  <si>
    <t>Produção</t>
  </si>
  <si>
    <t>VAB</t>
  </si>
  <si>
    <t>Fundo de maneio (FM)</t>
  </si>
  <si>
    <t>Quota de mercado</t>
  </si>
  <si>
    <t>%</t>
  </si>
  <si>
    <t>Custo médio por colaborador/Ano</t>
  </si>
  <si>
    <t>VAB por colaborador</t>
  </si>
  <si>
    <t>Variação do volume de negócios</t>
  </si>
  <si>
    <t>Rentabilidade do ativo (ROA)</t>
  </si>
  <si>
    <t>Rentabilidade dos capitais próprios (ROE)</t>
  </si>
  <si>
    <t>Rentabilidade do volume de negócios (RV)</t>
  </si>
  <si>
    <t>Rentabilidade da produção</t>
  </si>
  <si>
    <t>Custo do passivo</t>
  </si>
  <si>
    <t>Autonomia financeira</t>
  </si>
  <si>
    <t>Estrutura de endividamento</t>
  </si>
  <si>
    <t>Liquidez Geral</t>
  </si>
  <si>
    <t>Liquidez Reduzida</t>
  </si>
  <si>
    <t>Liquidez imediata</t>
  </si>
  <si>
    <t>Tempo médio de recebimentos (TMR)</t>
  </si>
  <si>
    <t>dias</t>
  </si>
  <si>
    <t>Tempo médio de duração de inventários (TMDI)</t>
  </si>
  <si>
    <t>Grau médio de rotação de inventários (GMRI)</t>
  </si>
  <si>
    <t xml:space="preserve">Rentabilidade do total de clientes </t>
  </si>
  <si>
    <t>Produtividade Global</t>
  </si>
  <si>
    <t>Peso da mão de obra na produção</t>
  </si>
  <si>
    <t>Empresa A</t>
  </si>
  <si>
    <t>Empresa B</t>
  </si>
  <si>
    <t>1) Demonstração de Resultados</t>
  </si>
  <si>
    <t>2) Balanço</t>
  </si>
  <si>
    <t>Benchmarking</t>
  </si>
  <si>
    <t>0-50 Colaboradores</t>
  </si>
  <si>
    <t>51-100 Colaboradores</t>
  </si>
  <si>
    <t>101-250 Colaboradores</t>
  </si>
  <si>
    <t>Outros dados/ Indicadores</t>
  </si>
  <si>
    <t>3) Outros dados/ Indicadores</t>
  </si>
  <si>
    <t>Apresentação da empresa</t>
  </si>
  <si>
    <t>Missão</t>
  </si>
  <si>
    <t>Visão</t>
  </si>
  <si>
    <t>Valores</t>
  </si>
  <si>
    <t>Indicador</t>
  </si>
  <si>
    <t>Meta</t>
  </si>
  <si>
    <t>Orçamento</t>
  </si>
  <si>
    <t>Meta total</t>
  </si>
  <si>
    <t>x</t>
  </si>
  <si>
    <t>Objetivo Intermédio</t>
  </si>
  <si>
    <t>Ações estratégicas</t>
  </si>
  <si>
    <t>Objetivos Intermédios</t>
  </si>
  <si>
    <t>Estratégia</t>
  </si>
  <si>
    <t>1) aumentar as vendas</t>
  </si>
  <si>
    <t>1.1) aumentar a quota nos mercados atuais</t>
  </si>
  <si>
    <t>1.2) conquistar novos mercados</t>
  </si>
  <si>
    <t>2) desenvolver novos produtos ou serviços</t>
  </si>
  <si>
    <t>4) contribuir para a preservação do ambiente, desenvolvimento das comunidades locais e colaboradores</t>
  </si>
  <si>
    <t>5) garantir a sustentabilidade financeira da empresa</t>
  </si>
  <si>
    <t>2.1) criar novos produtos</t>
  </si>
  <si>
    <t>2.2) fornecer novos serviços</t>
  </si>
  <si>
    <t>3.2) alargar a rede de parcerias</t>
  </si>
  <si>
    <t>4.1) desenvolver planos de responsabilidade social</t>
  </si>
  <si>
    <t>4.2) diminuir a pegada ambiental da empresa</t>
  </si>
  <si>
    <t>4.3) aumentar a satisfação dos colaboradores</t>
  </si>
  <si>
    <t>5.1) reduzir a dependência de capitais alheios</t>
  </si>
  <si>
    <t>5.4) minimizar os gastos de exploração</t>
  </si>
  <si>
    <t>5.3) aumentar a eficiência produtiva</t>
  </si>
  <si>
    <t>1.1</t>
  </si>
  <si>
    <t>1.2</t>
  </si>
  <si>
    <t>2.1</t>
  </si>
  <si>
    <t>2.2</t>
  </si>
  <si>
    <t>3.1</t>
  </si>
  <si>
    <t>3.2</t>
  </si>
  <si>
    <t>4.1</t>
  </si>
  <si>
    <t>4.2</t>
  </si>
  <si>
    <t>4.3</t>
  </si>
  <si>
    <t>5.1</t>
  </si>
  <si>
    <t>5.2</t>
  </si>
  <si>
    <t>5.3</t>
  </si>
  <si>
    <t>5.4</t>
  </si>
  <si>
    <t>Estabelecer contactos mais frequentes com clientes</t>
  </si>
  <si>
    <t>3.1) diversificar os canais de promoção</t>
  </si>
  <si>
    <t>Realizar mais ações de comunicação digital</t>
  </si>
  <si>
    <t>Realizar eventos de teambuilding</t>
  </si>
  <si>
    <t>Política de incentivos aos colaboradores</t>
  </si>
  <si>
    <t>Partindo dos objetivos intermédios indicados no sumário executivo, pretende-se definir indicadores e estabelecer metas para um prazo de 5 anos. Será de esperar que, atingindo estas metas, se proporcione um impacto direto nos objetivos organizacionais</t>
  </si>
  <si>
    <t>Objetivos organizacionais</t>
  </si>
  <si>
    <t>Plano de Ação (3 anos)</t>
  </si>
  <si>
    <t>Plano de Investimentos (3 anos)</t>
  </si>
  <si>
    <t>nº de planos de responsabilidade social</t>
  </si>
  <si>
    <t>nº de novas parcerias</t>
  </si>
  <si>
    <t>nº de novos canais de promoção</t>
  </si>
  <si>
    <t>nº de novos serviços criados</t>
  </si>
  <si>
    <t>nº de novos produtos criados</t>
  </si>
  <si>
    <t>nº de novos mercados para que se exportou</t>
  </si>
  <si>
    <t>variação em pontos percentuais do VAB, face ao ano base</t>
  </si>
  <si>
    <t>taxa de crescimento dos contactos estabelecidos com clientes, face ao ano base</t>
  </si>
  <si>
    <t>+15%</t>
  </si>
  <si>
    <t>taxa de crescimento da quota de mercado média, face ao ano base, para mercados atuais</t>
  </si>
  <si>
    <t>taxa de crescimento da satisfação global média dos colaboradores (inquérito), face ao ano base</t>
  </si>
  <si>
    <t>taxa de crescimento do rácio de autonomia financeira, face ao ano base</t>
  </si>
  <si>
    <t>taxa de decréscimo da pegada carbónica por volume de negócios, face ao ano base</t>
  </si>
  <si>
    <t>taxa de decréscimo dos gastos de exploração médios,  por VAB,  face ao ano base</t>
  </si>
  <si>
    <t>nº de feiras participadas</t>
  </si>
  <si>
    <t>nº de ações de comunicação digital realizadas</t>
  </si>
  <si>
    <t>nº de medidas de melhoria implementadas</t>
  </si>
  <si>
    <t>nº de plataformas de comunicação e venda criadas</t>
  </si>
  <si>
    <t>nº de planos de formação criados</t>
  </si>
  <si>
    <t>nº de estagiários contratados</t>
  </si>
  <si>
    <t>nº de eventos de teambuilding realizados</t>
  </si>
  <si>
    <t>nº de políticas de incentivos implementadas</t>
  </si>
  <si>
    <t>nº de candidaturas realizadas</t>
  </si>
  <si>
    <t>nº de atividades descontrinuadas</t>
  </si>
  <si>
    <t>nº de manuais de procedimentos para redução da pegada ambiental criados</t>
  </si>
  <si>
    <t>Execução</t>
  </si>
  <si>
    <t>O plano estratégico é  maleável às intenções de cada empresa. Sobre o exemplo que temos vindo a elaborar, passamos a definir indicadores e metas para os objetivos intermédios.</t>
  </si>
  <si>
    <t>Plano Tático</t>
  </si>
  <si>
    <t>O plano de investimentos consta do plano tático e pretende planear a alocação de meios financeiros necessários à execução das ações estratégicas delineadas. O objetivo será dar a ideia de que recursos terão de ser disponibilizados e em que alturas, podendo assim detetar se ha necessidade de angariação de fundos.</t>
  </si>
  <si>
    <t>Produtos</t>
  </si>
  <si>
    <t>qt</t>
  </si>
  <si>
    <t>valor</t>
  </si>
  <si>
    <t>p.unit</t>
  </si>
  <si>
    <t>Tx de variação da previsão face ao ano anterior</t>
  </si>
  <si>
    <t>ORÇAMENTO</t>
  </si>
  <si>
    <t>Jan</t>
  </si>
  <si>
    <t>Fev</t>
  </si>
  <si>
    <t>Mar</t>
  </si>
  <si>
    <t>Abr</t>
  </si>
  <si>
    <t>Mai</t>
  </si>
  <si>
    <t>Jun</t>
  </si>
  <si>
    <t>Jul</t>
  </si>
  <si>
    <t>Ago</t>
  </si>
  <si>
    <t>Set</t>
  </si>
  <si>
    <t>Out</t>
  </si>
  <si>
    <t>Nov</t>
  </si>
  <si>
    <t>Dez</t>
  </si>
  <si>
    <t>TOTAL</t>
  </si>
  <si>
    <t>Tx. de execução</t>
  </si>
  <si>
    <t xml:space="preserve">O controlo orçamental permite à empresa controlar o seu progresso face ao previsto. Assim, estará consciente quanto a desvios, e em melhores condições para intervir na retificação dos resultados. </t>
  </si>
  <si>
    <t>VALORES CONCRETIZADOS</t>
  </si>
  <si>
    <t>Planeamento</t>
  </si>
  <si>
    <t>O controlo de gestão implica algum nível de metodicidade. Assim, devem ser planeados os grandes marcos que lhe estão associados.</t>
  </si>
  <si>
    <t>Planeamento Mensal</t>
  </si>
  <si>
    <t>Planeamento Anual</t>
  </si>
  <si>
    <t>Realização da previsão de tesouraria</t>
  </si>
  <si>
    <t>Conclusão do relatório de contas mensal</t>
  </si>
  <si>
    <t>Reflexão sobre os resultados do ano anterior</t>
  </si>
  <si>
    <t>Realização da previsão para o resto do ano</t>
  </si>
  <si>
    <t>Reflexão sobre a estratégia</t>
  </si>
  <si>
    <t>Elaboração do orçamento para o ano seguinte</t>
  </si>
  <si>
    <t>Revisão das metas de médio e longo prazo</t>
  </si>
  <si>
    <t>Abaixo indicamos algumas sugestões de atividades que poderão ajudar a sua organização a atingir os resultados esperados</t>
  </si>
  <si>
    <t>Extração de dados para os indicadores</t>
  </si>
  <si>
    <t>Reunião de gestão</t>
  </si>
  <si>
    <t>Balanced Scorecard (BSC)</t>
  </si>
  <si>
    <t>Responsável</t>
  </si>
  <si>
    <t>Tendência</t>
  </si>
  <si>
    <t>Estado</t>
  </si>
  <si>
    <t>Concretizado</t>
  </si>
  <si>
    <t>Notas</t>
  </si>
  <si>
    <t>Financeira</t>
  </si>
  <si>
    <t>Processos internos</t>
  </si>
  <si>
    <t>Aprendizagem e Crescimento</t>
  </si>
  <si>
    <t>Mês:</t>
  </si>
  <si>
    <t>Ok</t>
  </si>
  <si>
    <t>ALERTA</t>
  </si>
  <si>
    <t>MESES</t>
  </si>
  <si>
    <t>ESTADO</t>
  </si>
  <si>
    <t>Meta anual</t>
  </si>
  <si>
    <t>Nº de novas parcerias</t>
  </si>
  <si>
    <t>Nº de novos clientes</t>
  </si>
  <si>
    <t>Nº de horas de formação</t>
  </si>
  <si>
    <t>Nº de incentivos atribuidos</t>
  </si>
  <si>
    <t>Nº de ações de comunicação digital realizadas</t>
  </si>
  <si>
    <t>Tx de realização</t>
  </si>
  <si>
    <t>URGENTE</t>
  </si>
  <si>
    <t>Volume de negócios (€)</t>
  </si>
  <si>
    <t>Peso dos custos de manutenção (%)</t>
  </si>
  <si>
    <t>Peso dos custos de armazenagem (%)</t>
  </si>
  <si>
    <t>Consumos energéticos (€)</t>
  </si>
  <si>
    <t>Custos totais operacionais (€)</t>
  </si>
  <si>
    <t>Nº de encomendas</t>
  </si>
  <si>
    <t>Ainda é possível atingir a meta, mas estamos a atrasar na execução</t>
  </si>
  <si>
    <t>Estamos com maior execução dos custos que do volume de negócios</t>
  </si>
  <si>
    <t>estamos com um bom rácio das vendas do novo produto</t>
  </si>
  <si>
    <t>estamos a progredir como suposto</t>
  </si>
  <si>
    <t>estamos a progredir como suposto apesar do decréscimo na taxa de crescimento do nº de encomendas de abril</t>
  </si>
  <si>
    <t>Avaliar modelo de manutenção e máquinas problemáticas</t>
  </si>
  <si>
    <t>estamos a progredir como suposto, manter controlados</t>
  </si>
  <si>
    <t>Consumos energéticos superiores ao esperado dado volume de negócios concretizado. Renegociar contratos?</t>
  </si>
  <si>
    <t>Ainda é possível atingir a meta e a maioria das horas de formação são dadas em setembro, mas estamos a atrasar na execução.</t>
  </si>
  <si>
    <t>estamos a progredir como suposto, mas não estamos atingir os resultados esperados de volume de negócios</t>
  </si>
  <si>
    <t>O Balanced Scorecard é uma ferramenta de controlo de gestão integrado. Esta ferramenta não só abrange vários aspetos da empresa como permite o controlo  a uma escala Operacional, Tática ou Estratégica, mediante os indicadores e metas utilizadas, podendo ainda ser direcionada a cada departamento ou na ótica global.</t>
  </si>
  <si>
    <t>Seguindo as informações do exemplo que temos vindo a utilizar, apresentamos uma ideia de como pode ser usado o BSC. Este é apenas um exemplo visual da lógica do preenchimento do mapa, e não devem ser levadas à risca nem o grupo de indicadores selecionados, nem as metas definidas. Cada empresa é livre de controlar os indicadores que façam sentido para si, desde que tragam utilidade. Consideraram-se então alguns indicadores relevantes para os objetivos da organização (que medem direta e indiretamente algum do impacto do plano de ação), com disponibilidade mensal da informação.</t>
  </si>
  <si>
    <t>Site e marketplace obsoleto</t>
  </si>
  <si>
    <t>A listagem dos recursos e a interpretação que fazemos deverá variar de empresa para empresa, no entanto o raciocínio é o mesmo. Desta forma, far-se-à suposições para o cenário que já conhecemos:</t>
  </si>
  <si>
    <t xml:space="preserve">Naturalmente, o sumário executivo deverá ser totalmente adaptado ao cenário de cada empresa. Neste caso, continuaremos a elaborar sobre o cenário previamente utilizado. </t>
  </si>
  <si>
    <t>Para o controlo de gestão, o sumário executivo deverá apresentar a própria empresa, o que é o seu negócio, o que a distingue no mercado, tipologia de produtos e serviços e localização geográfica, culminando com indicação da sua missão, visão, valores, objetivos e estratégias. Este trabalho pode ser muito importante quando se procura financiamento.</t>
  </si>
  <si>
    <t>O plano de investimentos reflete as necessidades financeiras previstas da empresa. Sobre o exemplo que temos vindo a elaborar, definimos agora orçamentos e tempos de execução,  para as ações estratégicas identificadas.</t>
  </si>
  <si>
    <t>O orçamento permite organizar a empresa no curto prazo, em termos dos seus resultados. Este orçamento deverá refletir os passos anteriores, contemplando as previsões de rendimentos e gastos, tal como os investimentos previstos. Optou-se por colocar a coluna dos dados históricos e da taxa de variação da previsão face ao ano anterior, pois é uma ótima maneira de balizar os valores no preenchimento do orçamento.</t>
  </si>
  <si>
    <t>Preencha o quadro seguinte de acordo com as instruções.</t>
  </si>
  <si>
    <t>Passando para o plano tático, pretende-se detalhar o como se vai executar a estratégia da empresa. Assim, o plano de ação reflete as metas de médio prazo definidas para as ações estratégicas que se justificaram relevantes aos objetivos intermédios, constantes do sumário executivo.</t>
  </si>
  <si>
    <t>O plano de ação é  reflete as intenções e capacidades da empresa. Sobre o exemplo que temos vindo a elaborar, definimos agora indicadores e metas de médio prazo,  para as ações estratégicas identificadas.</t>
  </si>
  <si>
    <t>Projeto n.º POCI-02-0853-FEDER-047128</t>
  </si>
  <si>
    <t>Dashboard para o Controlo de Gestão na Pedra Natural</t>
  </si>
  <si>
    <t>Promotor:</t>
  </si>
  <si>
    <t>Nota Introdutória</t>
  </si>
  <si>
    <t>O presente documento faz parte das atividades do Projeto n.º POCI-02-0853-FEDER-047128, intitulado de projeto "PEDRA + SUSTENTÁVEL", realizado pela ANIET. Cumprindo os objetivos do projeto, este Dashboard é uma ferramenta para auxílio da gestão, no sentido do seu controlo, que objetiva orientar empresas do setor da Pedra Natural.</t>
  </si>
  <si>
    <t>Aqui poderão encontrar folhas de cálculo para informação financeira, benchmarking e outras, dedicadas aos principais modelos de análise, que permitem conduzir os gestores na tomada de decisões, tanto no curto como médio e longo prazo. Os modelos abordados encontram-se apresentados no “Referencial de Controlo de Gestão para a Pedra Natural” – documento também integrante do projeto “PEDRA + SUSTENTÁVEL”, que será o sustento teórico para este trabalho.</t>
  </si>
  <si>
    <t xml:space="preserve">De forma a prestar um auxílio maior no uso desta ferramenta, os mapas apresentados encontram-se trabalhados e, dentro do possível, automatizados, evidenciando assim situações relevantes às análises. Para além disso, em cada folha é possível encontrar notas orientativas ao preenchimento e, a cada passo, efetuou-se um paralelismo com casos práticos hipotéticos, enquadrados no caso da Pedra Natural, de forma a exemplificar a utilidade da ferramenta e possíveis interpretações ao resultado. </t>
  </si>
  <si>
    <t>Na folha "0.ÍNDICE" pode navegar-se facilmente entre os vários mapas diponíveis, através das hiperligações disponíveis</t>
  </si>
  <si>
    <t>0811 - Extração de rochas ornamentais e de outras pedras para construção, de calcário, de gesso, de cré e de ardósia</t>
  </si>
  <si>
    <t>2370 - Serragem, corte e acabamento de rochas ornamentais e de outras pedras de construção</t>
  </si>
  <si>
    <t>CAE a considerar (primeiros 4 dígitos)</t>
  </si>
  <si>
    <t>Descrição</t>
  </si>
  <si>
    <t>outro</t>
  </si>
  <si>
    <t>0811</t>
  </si>
  <si>
    <t>0812</t>
  </si>
  <si>
    <t>Base teórica no ponto 5.1.1. do Referencial de controlo de gestão para a Pedra Natural</t>
  </si>
  <si>
    <t>Apesar dos aspetos relevantes identificados poderem ser transversais a todo o setor da Pedra Natural, o efeito que eles terão em cada empresa poderá não ser constante. Desta forma, considerar-se-á o seguinte cenário:</t>
  </si>
  <si>
    <t xml:space="preserve">Tendências para a neutralidade carbónica </t>
  </si>
  <si>
    <t>Apoios comunitários para a eficiência energética</t>
  </si>
  <si>
    <t>Lei da habitação e ordenamento do território</t>
  </si>
  <si>
    <t>Concorrência da Espanha e Itália</t>
  </si>
  <si>
    <t>Evolução dos preços das matérias primas</t>
  </si>
  <si>
    <t>Crescimento do setor da construção na Europa e EUA</t>
  </si>
  <si>
    <t>Inflação e custos de transporte</t>
  </si>
  <si>
    <t>Tendências da moda</t>
  </si>
  <si>
    <t>Aumento da procura por materiais de construção em Covid-19</t>
  </si>
  <si>
    <t>Associações de Extração e transformação de pedra</t>
  </si>
  <si>
    <t>Perceção dos efeitos secundários da extração</t>
  </si>
  <si>
    <r>
      <rPr>
        <sz val="24"/>
        <color rgb="FFD05400"/>
        <rFont val="Calibri"/>
        <family val="2"/>
        <scheme val="minor"/>
      </rPr>
      <t>P</t>
    </r>
    <r>
      <rPr>
        <sz val="11"/>
        <color theme="1"/>
        <rFont val="Calibri"/>
        <family val="2"/>
        <scheme val="minor"/>
      </rPr>
      <t>olíticos</t>
    </r>
  </si>
  <si>
    <r>
      <rPr>
        <sz val="24"/>
        <color rgb="FFD05400"/>
        <rFont val="Calibri"/>
        <family val="2"/>
        <scheme val="minor"/>
      </rPr>
      <t>E</t>
    </r>
    <r>
      <rPr>
        <sz val="11"/>
        <color theme="1"/>
        <rFont val="Calibri"/>
        <family val="2"/>
        <scheme val="minor"/>
      </rPr>
      <t>conómicos</t>
    </r>
  </si>
  <si>
    <r>
      <rPr>
        <sz val="24"/>
        <color rgb="FFD05400"/>
        <rFont val="Calibri"/>
        <family val="2"/>
        <scheme val="minor"/>
      </rPr>
      <t>S</t>
    </r>
    <r>
      <rPr>
        <sz val="11"/>
        <color theme="1"/>
        <rFont val="Calibri"/>
        <family val="2"/>
        <scheme val="minor"/>
      </rPr>
      <t>ociais</t>
    </r>
  </si>
  <si>
    <r>
      <rPr>
        <sz val="24"/>
        <color rgb="FFD05400"/>
        <rFont val="Calibri"/>
        <family val="2"/>
        <scheme val="minor"/>
      </rPr>
      <t>T</t>
    </r>
    <r>
      <rPr>
        <sz val="11"/>
        <color theme="1"/>
        <rFont val="Calibri"/>
        <family val="2"/>
        <scheme val="minor"/>
      </rPr>
      <t>ecnológicos</t>
    </r>
  </si>
  <si>
    <r>
      <rPr>
        <sz val="24"/>
        <color rgb="FFD05400"/>
        <rFont val="Calibri"/>
        <family val="2"/>
        <scheme val="minor"/>
      </rPr>
      <t>A</t>
    </r>
    <r>
      <rPr>
        <sz val="11"/>
        <color theme="1"/>
        <rFont val="Calibri"/>
        <family val="2"/>
        <scheme val="minor"/>
      </rPr>
      <t>mbientais</t>
    </r>
  </si>
  <si>
    <r>
      <rPr>
        <sz val="24"/>
        <color rgb="FFD05400"/>
        <rFont val="Calibri"/>
        <family val="2"/>
        <scheme val="minor"/>
      </rPr>
      <t>L</t>
    </r>
    <r>
      <rPr>
        <sz val="11"/>
        <color theme="1"/>
        <rFont val="Calibri"/>
        <family val="2"/>
        <scheme val="minor"/>
      </rPr>
      <t>egais</t>
    </r>
  </si>
  <si>
    <t>Desenvolvimentos em termos de eficiência energética</t>
  </si>
  <si>
    <t>Novos produtos substitutos</t>
  </si>
  <si>
    <t>Maturidade tecnológica e inovação nos acabamentos</t>
  </si>
  <si>
    <t>Automação de processos e eficiência na extração</t>
  </si>
  <si>
    <t>Política nacional e europeia para a extração e construção</t>
  </si>
  <si>
    <t>Direitos dos trabalhadores/segurança no trabalho</t>
  </si>
  <si>
    <t>Base teórica no ponto 5.1.2. do Referencial de controlo de gestão para a Pedra Natural</t>
  </si>
  <si>
    <t>Importância moderada das economias de escala na produção</t>
  </si>
  <si>
    <t>Custos de energia relevantes</t>
  </si>
  <si>
    <t>Licenciamento necessário para exploração</t>
  </si>
  <si>
    <t>Boas margens de lucro em produtos acabados</t>
  </si>
  <si>
    <t>Inexistência de retaliação das empresas atuais</t>
  </si>
  <si>
    <t>Dificuldade do acesso às redes de distribuição</t>
  </si>
  <si>
    <t>Comportamento humano</t>
  </si>
  <si>
    <t>Clientes de pequena dimensão</t>
  </si>
  <si>
    <t>Muita diversificação de clientes</t>
  </si>
  <si>
    <t>Fornecedores de grande dimensão</t>
  </si>
  <si>
    <t>Poucos fornecedores</t>
  </si>
  <si>
    <t>Aumento de produtos com o mesmo posicionamento</t>
  </si>
  <si>
    <t>Sensibilidade do cliente à qualidade/especificidade  do produto</t>
  </si>
  <si>
    <t>Impossibilidade de extrair nas pedreiras as diversas matérias primas adquiridas</t>
  </si>
  <si>
    <t>Aplicações para as matérias e aumento na sua procura global</t>
  </si>
  <si>
    <t>Jazidas de pedras similares</t>
  </si>
  <si>
    <t xml:space="preserve">Matérias substitutas </t>
  </si>
  <si>
    <t>Produtos oferecidos com características mais desejáveis</t>
  </si>
  <si>
    <t>O universo de empresas concorrentes não é muito grande</t>
  </si>
  <si>
    <t>A origem dos produtos e custos de exportação</t>
  </si>
  <si>
    <t>Base teórica no ponto 5.1.3. do Referencial de controlo de gestão para a Pedra Natural</t>
  </si>
  <si>
    <t>Licenciamento para extação</t>
  </si>
  <si>
    <t xml:space="preserve">Equipamentos de extração </t>
  </si>
  <si>
    <t>Jazida</t>
  </si>
  <si>
    <t>Equipa de gestão</t>
  </si>
  <si>
    <t>Frota para transporte</t>
  </si>
  <si>
    <t>ZZ</t>
  </si>
  <si>
    <t>Relação com os clientes nacionais</t>
  </si>
  <si>
    <t>Novo equipamento moderno para acabamento de Pedra</t>
  </si>
  <si>
    <r>
      <rPr>
        <b/>
        <sz val="10"/>
        <rFont val="Arial"/>
        <family val="2"/>
      </rPr>
      <t>CENÁRIO</t>
    </r>
    <r>
      <rPr>
        <sz val="10"/>
        <rFont val="Arial"/>
        <family val="2"/>
      </rPr>
      <t>: pequena empresa, com mais de 40 anos, do setor da pedra natural, com extração e transformação de granitos para pavimentos e revestimentos, de carácter exportador para o mercado europeu. A empresa está em crescimento,  tem produtos com acabamentos diversificados e não se encontra certificada por nenhuma norma. Em termos de clientes, estes são bastantes mas de pequena dimensão. Já os fornecedores são poucos mas grandes.</t>
    </r>
  </si>
  <si>
    <t>Granito acabamento moderno</t>
  </si>
  <si>
    <t>Considerando o cenário previamente apresentado, assumiu-se que esta empresa tem vários produtos  no mercado, para além do seu produto granito com acabamento moderno (ZZ)</t>
  </si>
  <si>
    <t>Base teórica no ponto 5.1.4. do Referencial de controlo de gestão para a Pedra Natural</t>
  </si>
  <si>
    <t>Base teórica no ponto 5.1.5. do Referencial de controlo de gestão para a Pedra Natural</t>
  </si>
  <si>
    <t>Produto Ganito com acabamento moderno</t>
  </si>
  <si>
    <t>Histórico com clientes nacionais</t>
  </si>
  <si>
    <t>Boa qualidade das pedras portuguesas</t>
  </si>
  <si>
    <t>Empresa com abrangência na cadeia de valor</t>
  </si>
  <si>
    <t>Bom ambiente de trabalho</t>
  </si>
  <si>
    <t>Pouca capacidade de resposta à procura</t>
  </si>
  <si>
    <t>Fraco poder negocial face a fornecedores</t>
  </si>
  <si>
    <t>Frota e equipamento extrativo pouco eficiente</t>
  </si>
  <si>
    <t>Poucos recursos financeiros</t>
  </si>
  <si>
    <t>Falta de competências financeiras na gestão</t>
  </si>
  <si>
    <t>Bons resultados da atividade</t>
  </si>
  <si>
    <t>Crescimento da procura na Europa e EUA</t>
  </si>
  <si>
    <t>Concorrência da Espanha</t>
  </si>
  <si>
    <t>Tecnologia e consumos energéticos</t>
  </si>
  <si>
    <t>Produto E e H</t>
  </si>
  <si>
    <t>Aumentar as vendas, principalmente para o produto ZZ</t>
  </si>
  <si>
    <t>Exportar para novos mercados (Europeus e Americano)</t>
  </si>
  <si>
    <t>Base teórica no ponto 5.2.6. do Referencial de controlo de gestão para a Pedra Natural</t>
  </si>
  <si>
    <t>CAE 0811 -Extração de rochas ornamentais e de outras pedras para construção, de cálcário, de gesso, de cré e de ardósia</t>
  </si>
  <si>
    <t>CAE -0812 -Extração de saibro, areia e pedra britada;extração de argilas e caulino</t>
  </si>
  <si>
    <t>CAE -2370 -Serragem, corte e acabamento de rochas ornamentais e de outras pedras de construção</t>
  </si>
  <si>
    <t>A SUA EMPRESA:</t>
  </si>
  <si>
    <r>
      <t xml:space="preserve">Para que esta base de dados seja útil para a sua empresa, comece por ocultar a informação que é desnecessária: 1) oculte as colunas que correspondam aos CAE's que não sejam o seu (os CAE estão por ordem); 2) oculte as colunas correspondentes ao intervalos de colaboradores que não sejam o seu. Deverá ficar com apenas uma empresa A e B </t>
    </r>
    <r>
      <rPr>
        <i/>
        <sz val="9"/>
        <color theme="8" tint="-0.249977111117893"/>
        <rFont val="Arial"/>
        <family val="2"/>
      </rPr>
      <t>(excepto se for CAE 0812 e com 101-250 colaboradores, onde apenas haverá a empresa A)</t>
    </r>
    <r>
      <rPr>
        <i/>
        <sz val="11"/>
        <color theme="8" tint="-0.249977111117893"/>
        <rFont val="Arial"/>
        <family val="2"/>
      </rPr>
      <t>. Na coluna H constam as informações da sua empresa para o ano de 2020.</t>
    </r>
  </si>
  <si>
    <t>Aspeto relevante para o setor da Pedra Natural</t>
  </si>
  <si>
    <t>As folhas encontram-se otimizadas para impressão, o que facilita a integração destas análises e planeamentos em documentos internos de gestão.</t>
  </si>
  <si>
    <t>Posicionamento das associações da pedra</t>
  </si>
  <si>
    <t>Base teórica no ponto 5.3.3. do Referencial de controlo de gestão para a Pedra Natural</t>
  </si>
  <si>
    <t>Fortalecer a rede de contactos e participar em projetos, como os conjuntos de internacionalização da ANIET</t>
  </si>
  <si>
    <t>Candidatura para projetos de internacionalização ou de inovação produtiva</t>
  </si>
  <si>
    <t>Receber estagiários e ponderar expandir a equipa</t>
  </si>
  <si>
    <t>Tendências de construção</t>
  </si>
  <si>
    <t>Criar novas parcerias que permitam a entrada em novos mercados, a criação de novos produtos e a valorização de produtos por meios da sua aplicação (arquitetura, design e moda)</t>
  </si>
  <si>
    <t xml:space="preserve">Continuar a investir na modernização do acabamento do produto </t>
  </si>
  <si>
    <t>Conseguir mais valor acrescentado na produção; reduzindo custos (integrando processos mais eficiêntes) e aumentando proveitos (melhor colocação do mercado)</t>
  </si>
  <si>
    <t>Certificar e catalogar e rotular os produtos e processos</t>
  </si>
  <si>
    <t>Investir em formação para novas tecnologias no sentido da otimização dos processos</t>
  </si>
  <si>
    <t>9&amp;11</t>
  </si>
  <si>
    <t>Descontinuar produtos menos rentáveis</t>
  </si>
  <si>
    <t>7&amp;13</t>
  </si>
  <si>
    <t>Melhoria da percepção e dos benefícios aos RH, para valorização do posto de trabalho</t>
  </si>
  <si>
    <t>Conquistar quota de mercado</t>
  </si>
  <si>
    <t>9&amp;13</t>
  </si>
  <si>
    <t>Relação comercial personalizada</t>
  </si>
  <si>
    <t>Produção de conteúdos promocionais e maior divulgação sobre a empresa (produtos, equipa, resultados)</t>
  </si>
  <si>
    <t>Realização/participação em feiras e eventos com agentes da cadeia de valor</t>
  </si>
  <si>
    <t>Criação de um marketplace e website acessível a vários mercados internacionais</t>
  </si>
  <si>
    <t>Recorrer a projetos de internacionalização via e-commerce</t>
  </si>
  <si>
    <t>Criação de ferramentas de gestão de stocks e encomendas interligado ao marketplace</t>
  </si>
  <si>
    <t>Rentabilizar os resultados da atividade, reinvestindo (por exemplo em maquinaria produtiva).</t>
  </si>
  <si>
    <t>Expansão da atividade através da exploração de uma nova jazida</t>
  </si>
  <si>
    <t>Venda de subprodutos da atividade extrativa que possam ser circulares na contrução</t>
  </si>
  <si>
    <t>Apostar na formação financeira de quadros superiores para melhores decisões de investimento</t>
  </si>
  <si>
    <t>19&amp;21</t>
  </si>
  <si>
    <t>Participar em projetos de formação PME</t>
  </si>
  <si>
    <t>8&amp;10</t>
  </si>
  <si>
    <t>Recorrer a entidades como a ANIET e o AICEP para para auxilio às relações internacionais, e acesso a conteúdos relevantes à gestão das empresas do setor da pedra natural</t>
  </si>
  <si>
    <t>0812 - Extração de saibro, areia e pedra britada;extração de argilas e caulino</t>
  </si>
  <si>
    <t>A PortugalRock é uma PME portuguesa de extração e transformação de pedra Natural com sede em Vila Real. Criada em 1980, é uma empresa familiar especializada em granitos que, desde então contribui para a calçada portuguesa, valorizando as características desta rocha muito dura e resistente à absorção de água, ao desgaste abrasivo e ao ataque químico. A partir dos anos 2000, a PortugalRock refinou o seu modelo de negócio, passando a incorporar o segmento de revestimentos com um trabalho de acabamento que se interliga com um design moderno e a combinação de vários tipos de pedra. O portefólio da empresa é então composto, tanto por produtos como o “produto J” que são paralelos de granito, produto bem introduzido no mercado, como também novos produtos com forte potencial de crescimento no mercado, como é o caso do mais recente produto "Granito acabamento moderno" que consegue uma maior valorização do recurso natural, seguindo as mais atuais tendências da construção. Na sua criação, a empresa posicionou-se como empresa extrativa com pouco foco na transformação, mas tem havido uma evolução bem sucedida da componente transformadora, que objetivou absorver o potencial valor acrescentado da cadeia de valor, nos segmentos de pavimento e revestimento.
A localização geográfica da organização é estratégica, e permite-lhe acesso a jazidas elementares à sua atividade. Em segundo plano esta localização também permite um razoável acesso a mercados externos, via transporte marítimo ou terrestre, sendo possível fornecer o continente Europeu, mas também importar rochas variadas. Fazendo uso deste posicionamento, a PortugalRock exporta para 3 países europeus, pretendendo continuar a expandir. Ainda assim, a maioria dos seus clientes são nacionais e de pequena dimensão.  A empresa tem atualmente 30 trabalhadores.</t>
  </si>
  <si>
    <r>
      <rPr>
        <b/>
        <sz val="10"/>
        <rFont val="Calibri"/>
        <family val="2"/>
        <scheme val="minor"/>
      </rPr>
      <t>Preocupação com o meio ambiente</t>
    </r>
    <r>
      <rPr>
        <sz val="10"/>
        <rFont val="Calibri"/>
        <family val="2"/>
        <scheme val="minor"/>
      </rPr>
      <t xml:space="preserve"> - valorizar e gerir os recursos naturais, mitigando os efeitos da extração</t>
    </r>
  </si>
  <si>
    <r>
      <rPr>
        <b/>
        <sz val="10"/>
        <rFont val="Calibri"/>
        <family val="2"/>
        <scheme val="minor"/>
      </rPr>
      <t>Valorização e respeito às pessoas e comunidades</t>
    </r>
    <r>
      <rPr>
        <sz val="10"/>
        <rFont val="Calibri"/>
        <family val="2"/>
        <scheme val="minor"/>
      </rPr>
      <t xml:space="preserve"> - é com elas e por elas que chegamos mais longe.  </t>
    </r>
  </si>
  <si>
    <r>
      <rPr>
        <b/>
        <sz val="10"/>
        <rFont val="Calibri"/>
        <family val="2"/>
        <scheme val="minor"/>
      </rPr>
      <t>Procura da excelência -</t>
    </r>
    <r>
      <rPr>
        <sz val="10"/>
        <rFont val="Calibri"/>
        <family val="2"/>
        <scheme val="minor"/>
      </rPr>
      <t xml:space="preserve"> a pedra é um recurso precioso que merece um manuseamento eficiente</t>
    </r>
  </si>
  <si>
    <r>
      <rPr>
        <b/>
        <sz val="10"/>
        <rFont val="Calibri"/>
        <family val="2"/>
        <scheme val="minor"/>
      </rPr>
      <t xml:space="preserve">Satisfação do cliente e colaboradores </t>
    </r>
    <r>
      <rPr>
        <sz val="10"/>
        <rFont val="Calibri"/>
        <family val="2"/>
        <scheme val="minor"/>
      </rPr>
      <t>- só assim conseguimos crescer juntos.</t>
    </r>
  </si>
  <si>
    <t>3) melhorar a notoriedade da empresa no mercado internacional</t>
  </si>
  <si>
    <t>Maximização da força comercial , capacitando para as relações comerciais no mercado externo e reformulando as equipas quando necessário.</t>
  </si>
  <si>
    <t>Contactar potenciais clientes da Europa e América</t>
  </si>
  <si>
    <t>Diversificação dos fornecedores</t>
  </si>
  <si>
    <t>Contratar vendedores com vasta rede de contactos</t>
  </si>
  <si>
    <t>Catalogar produtos (ex.ETIM)</t>
  </si>
  <si>
    <t>Fornecer pedra natural, valorizada, intemporal e duradoura, através de uma atividade que minimize os impactes ambientais da extração e promova o desenvolvimento de comunidades locais.</t>
  </si>
  <si>
    <t>Formalizar programa de estágios na produção</t>
  </si>
  <si>
    <t>Contactos de followup personalizados com clientes</t>
  </si>
  <si>
    <t>Realizar candidaturas à internacionalização, digitalização/ecommerce e inovação</t>
  </si>
  <si>
    <t>Implementar medidas de otimização e automação dos processos</t>
  </si>
  <si>
    <t>Participar em mais feiras via projetos conjuntos de internacionalização</t>
  </si>
  <si>
    <t>Renovar equipamento menos eficiente</t>
  </si>
  <si>
    <t>Concretizar parcerias com fornecedores, arquitetos, designers, construtores e entidades especialziadas em mercados internacionais</t>
  </si>
  <si>
    <t>Desenvolver planos anuais de formação (foco na inovação, comércio internacional e avaliação de projetos)</t>
  </si>
  <si>
    <t>Ser a maior fornecedora, PME, de granito em Portugal e o 10º maior exportador da peninsula ibérica , até 2050.</t>
  </si>
  <si>
    <t>Adquirir direitos sobre nova jazida</t>
  </si>
  <si>
    <t>Criar um manual de procedimentos para redução de impacte ambiental e incorporação de circularidade</t>
  </si>
  <si>
    <t>Criação de um site e marketplace apto para encomendas internacionais, com apoio ao cliente, e serviço de costumização da encomenda, e integração de gestão de stocks</t>
  </si>
  <si>
    <t>nº de novos fornecedores</t>
  </si>
  <si>
    <t>5.2) diversificar a carteira de fornecimento</t>
  </si>
  <si>
    <t>nº de parcerias</t>
  </si>
  <si>
    <t>nº de vendedores contratados</t>
  </si>
  <si>
    <t>nº de contactos com potenciais novos clientes europeus e americanos</t>
  </si>
  <si>
    <t>nº de direitos de exploração conseguidos</t>
  </si>
  <si>
    <t>nº de produtos registados</t>
  </si>
  <si>
    <t>nº de horas de formação e consultoria concretizada</t>
  </si>
  <si>
    <t>nº de equipamentos substituídos</t>
  </si>
  <si>
    <t>nº de contactos de followup realizados</t>
  </si>
  <si>
    <t>nº de certificações</t>
  </si>
  <si>
    <t>Certificar produtos ou processos</t>
  </si>
  <si>
    <t>Descontinuar atividades/produtos identificados como não rentáveis</t>
  </si>
  <si>
    <t>Fernando Esteves</t>
  </si>
  <si>
    <t>Paula Nunes</t>
  </si>
  <si>
    <t>Sofia Carneiro</t>
  </si>
  <si>
    <t>Tiago Assunção</t>
  </si>
  <si>
    <t>Raquel Gonçalves</t>
  </si>
  <si>
    <t>Hugo Dinis</t>
  </si>
  <si>
    <t>Ana Silva</t>
  </si>
  <si>
    <t>Peso do volume de negócios dos novos produtos (%)</t>
  </si>
  <si>
    <t>Grau de fidelização dos colaboradores à empresa (%)</t>
  </si>
  <si>
    <t>A saída de trabalhadores às vezes é inevitável, no entanto, novas saídas poderão ser preocupantes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</si>
</sst>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0\ &quot;€&quot;"/>
    <numFmt numFmtId="165" formatCode="dd/mmm/yy_)"/>
    <numFmt numFmtId="166" formatCode="0_)"/>
    <numFmt numFmtId="167" formatCode="#,##0_ ;[Red]\-#,##0\ "/>
    <numFmt numFmtId="168" formatCode="_-* ###0\p_-;\-* #,##0_-;_-* &quot;-&quot;_-;_-@_-"/>
    <numFmt numFmtId="169" formatCode="#,##0\ &quot;€&quot;"/>
    <numFmt numFmtId="170" formatCode="0.0000"/>
    <numFmt numFmtId="171" formatCode="0.0%"/>
    <numFmt numFmtId="172" formatCode="0\p"/>
    <numFmt numFmtId="173" formatCode="&quot;0&quot;#"/>
  </numFmts>
  <fonts count="116" x14ac:knownFonts="1">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36"/>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333333"/>
      <name val="Calibri"/>
      <family val="2"/>
      <scheme val="minor"/>
    </font>
    <font>
      <b/>
      <sz val="10"/>
      <color theme="1"/>
      <name val="Calibri"/>
      <family val="2"/>
      <scheme val="minor"/>
    </font>
    <font>
      <sz val="20"/>
      <name val="Arial"/>
      <family val="2"/>
    </font>
    <font>
      <b/>
      <sz val="11"/>
      <name val="Arial"/>
      <family val="2"/>
    </font>
    <font>
      <u/>
      <sz val="10"/>
      <name val="Arial"/>
      <family val="2"/>
    </font>
    <font>
      <b/>
      <sz val="12"/>
      <name val="Arial"/>
      <family val="2"/>
    </font>
    <font>
      <sz val="12"/>
      <name val="Helv"/>
    </font>
    <font>
      <sz val="11"/>
      <name val="Arial"/>
      <family val="2"/>
    </font>
    <font>
      <b/>
      <sz val="20"/>
      <name val="Arial"/>
      <family val="2"/>
    </font>
    <font>
      <b/>
      <sz val="11"/>
      <color theme="0"/>
      <name val="Arial"/>
      <family val="2"/>
    </font>
    <font>
      <b/>
      <sz val="14"/>
      <name val="Arial"/>
      <family val="2"/>
    </font>
    <font>
      <sz val="10"/>
      <name val="Arial"/>
      <family val="2"/>
    </font>
    <font>
      <b/>
      <sz val="10"/>
      <name val="Arial"/>
      <family val="2"/>
    </font>
    <font>
      <b/>
      <sz val="9"/>
      <name val="Arial"/>
      <family val="2"/>
    </font>
    <font>
      <sz val="9"/>
      <color theme="1"/>
      <name val="Calibri"/>
      <family val="2"/>
      <scheme val="minor"/>
    </font>
    <font>
      <b/>
      <u/>
      <sz val="11"/>
      <name val="Arial"/>
      <family val="2"/>
    </font>
    <font>
      <sz val="8"/>
      <name val="Calibri"/>
      <family val="2"/>
      <scheme val="minor"/>
    </font>
    <font>
      <b/>
      <sz val="12"/>
      <color rgb="FF000000"/>
      <name val="Calibri"/>
      <family val="2"/>
      <scheme val="minor"/>
    </font>
    <font>
      <b/>
      <sz val="12"/>
      <color theme="0"/>
      <name val="Arial"/>
      <family val="2"/>
    </font>
    <font>
      <u/>
      <sz val="11"/>
      <color theme="10"/>
      <name val="Calibri"/>
      <family val="2"/>
      <scheme val="minor"/>
    </font>
    <font>
      <b/>
      <sz val="9"/>
      <color indexed="81"/>
      <name val="Tahoma"/>
      <family val="2"/>
    </font>
    <font>
      <sz val="12"/>
      <name val="Arial"/>
      <family val="2"/>
    </font>
    <font>
      <i/>
      <sz val="11"/>
      <name val="Arial"/>
      <family val="2"/>
    </font>
    <font>
      <b/>
      <sz val="11"/>
      <color rgb="FF000000"/>
      <name val="Calibri"/>
      <family val="2"/>
      <scheme val="minor"/>
    </font>
    <font>
      <sz val="11"/>
      <color rgb="FF000000"/>
      <name val="Calibri"/>
      <family val="2"/>
      <scheme val="minor"/>
    </font>
    <font>
      <sz val="9"/>
      <color rgb="FF000000"/>
      <name val="Calibri"/>
      <family val="2"/>
      <scheme val="minor"/>
    </font>
    <font>
      <b/>
      <sz val="10"/>
      <color rgb="FF000000"/>
      <name val="Calibri"/>
      <family val="2"/>
      <scheme val="minor"/>
    </font>
    <font>
      <b/>
      <sz val="8"/>
      <color rgb="FF000000"/>
      <name val="Calibri"/>
      <family val="2"/>
      <scheme val="minor"/>
    </font>
    <font>
      <sz val="10"/>
      <name val="Calibri"/>
      <family val="2"/>
      <scheme val="minor"/>
    </font>
    <font>
      <sz val="20"/>
      <color rgb="FFFF0000"/>
      <name val="Arial"/>
      <family val="2"/>
    </font>
    <font>
      <b/>
      <sz val="20"/>
      <color theme="8" tint="-0.249977111117893"/>
      <name val="Arial"/>
      <family val="2"/>
    </font>
    <font>
      <sz val="20"/>
      <color theme="8" tint="-0.249977111117893"/>
      <name val="Arial"/>
      <family val="2"/>
    </font>
    <font>
      <b/>
      <sz val="28"/>
      <color theme="1"/>
      <name val="Calibri"/>
      <family val="2"/>
      <scheme val="minor"/>
    </font>
    <font>
      <i/>
      <sz val="12"/>
      <color theme="2" tint="-0.749992370372631"/>
      <name val="Calibri"/>
      <family val="2"/>
      <scheme val="minor"/>
    </font>
    <font>
      <sz val="11"/>
      <name val="Calibri"/>
      <family val="2"/>
      <scheme val="minor"/>
    </font>
    <font>
      <i/>
      <sz val="12"/>
      <name val="Arial"/>
      <family val="2"/>
    </font>
    <font>
      <i/>
      <sz val="12"/>
      <color theme="8" tint="-0.249977111117893"/>
      <name val="Arial"/>
      <family val="2"/>
    </font>
    <font>
      <u/>
      <sz val="12"/>
      <name val="Arial"/>
      <family val="2"/>
    </font>
    <font>
      <sz val="9"/>
      <color indexed="81"/>
      <name val="Tahoma"/>
      <family val="2"/>
    </font>
    <font>
      <b/>
      <sz val="14"/>
      <color rgb="FF000000"/>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b/>
      <sz val="20"/>
      <color theme="0"/>
      <name val="Calibri"/>
      <family val="2"/>
      <scheme val="minor"/>
    </font>
    <font>
      <sz val="14"/>
      <color rgb="FF000000"/>
      <name val="Calibri"/>
      <family val="2"/>
      <scheme val="minor"/>
    </font>
    <font>
      <b/>
      <sz val="14"/>
      <name val="Calibri"/>
      <family val="2"/>
      <scheme val="minor"/>
    </font>
    <font>
      <sz val="11"/>
      <color rgb="FF000000"/>
      <name val="Calibri"/>
      <family val="2"/>
    </font>
    <font>
      <b/>
      <sz val="16"/>
      <color rgb="FF000000"/>
      <name val="Calibri"/>
      <family val="2"/>
    </font>
    <font>
      <sz val="11"/>
      <color theme="0" tint="-0.34998626667073579"/>
      <name val="Calibri"/>
      <family val="2"/>
    </font>
    <font>
      <b/>
      <sz val="11"/>
      <color rgb="FF000000"/>
      <name val="Calibri"/>
      <family val="2"/>
    </font>
    <font>
      <b/>
      <sz val="14"/>
      <color theme="0"/>
      <name val="Calibri"/>
      <family val="2"/>
    </font>
    <font>
      <b/>
      <sz val="11"/>
      <color theme="0"/>
      <name val="Calibri"/>
      <family val="2"/>
    </font>
    <font>
      <b/>
      <sz val="12"/>
      <color rgb="FF000000"/>
      <name val="Calibri"/>
      <family val="2"/>
    </font>
    <font>
      <sz val="10"/>
      <color rgb="FF000000"/>
      <name val="Calibri"/>
      <family val="2"/>
    </font>
    <font>
      <sz val="9"/>
      <color rgb="FF000000"/>
      <name val="Calibri"/>
      <family val="2"/>
    </font>
    <font>
      <b/>
      <sz val="9"/>
      <color theme="0"/>
      <name val="Calibri"/>
      <family val="2"/>
    </font>
    <font>
      <sz val="9"/>
      <color rgb="FF333333"/>
      <name val="Calibri"/>
      <family val="2"/>
      <scheme val="minor"/>
    </font>
    <font>
      <sz val="9"/>
      <color theme="0" tint="-0.34998626667073579"/>
      <name val="Calibri"/>
      <family val="2"/>
    </font>
    <font>
      <b/>
      <sz val="9"/>
      <color rgb="FF000000"/>
      <name val="Calibri"/>
      <family val="2"/>
    </font>
    <font>
      <i/>
      <sz val="11"/>
      <color theme="8" tint="-0.249977111117893"/>
      <name val="Arial"/>
      <family val="2"/>
    </font>
    <font>
      <b/>
      <sz val="14"/>
      <color theme="1"/>
      <name val="Calibri"/>
      <family val="2"/>
      <scheme val="minor"/>
    </font>
    <font>
      <b/>
      <sz val="10"/>
      <name val="Calibri"/>
      <family val="2"/>
      <scheme val="minor"/>
    </font>
    <font>
      <sz val="10"/>
      <color theme="0"/>
      <name val="Calibri"/>
      <family val="2"/>
      <scheme val="minor"/>
    </font>
    <font>
      <b/>
      <sz val="18"/>
      <color theme="0"/>
      <name val="Arial"/>
      <family val="2"/>
    </font>
    <font>
      <sz val="10"/>
      <color theme="0" tint="-0.34998626667073579"/>
      <name val="Calibri"/>
      <family val="2"/>
    </font>
    <font>
      <b/>
      <sz val="10"/>
      <color rgb="FF000000"/>
      <name val="Calibri"/>
      <family val="2"/>
    </font>
    <font>
      <b/>
      <sz val="10"/>
      <color theme="0"/>
      <name val="Calibri"/>
      <family val="2"/>
    </font>
    <font>
      <u/>
      <sz val="9"/>
      <name val="Arial"/>
      <family val="2"/>
    </font>
    <font>
      <sz val="9"/>
      <name val="Arial"/>
      <family val="2"/>
    </font>
    <font>
      <sz val="8"/>
      <color rgb="FF000000"/>
      <name val="Calibri"/>
      <family val="2"/>
    </font>
    <font>
      <sz val="8"/>
      <color theme="0" tint="-0.34998626667073579"/>
      <name val="Calibri"/>
      <family val="2"/>
    </font>
    <font>
      <b/>
      <sz val="8"/>
      <color rgb="FF000000"/>
      <name val="Calibri"/>
      <family val="2"/>
    </font>
    <font>
      <b/>
      <sz val="8"/>
      <color theme="0"/>
      <name val="Calibri"/>
      <family val="2"/>
    </font>
    <font>
      <b/>
      <u/>
      <sz val="9"/>
      <color theme="0"/>
      <name val="Arial"/>
      <family val="2"/>
    </font>
    <font>
      <sz val="8"/>
      <color theme="8" tint="-0.249977111117893"/>
      <name val="Arial"/>
      <family val="2"/>
    </font>
    <font>
      <b/>
      <sz val="9"/>
      <color theme="0"/>
      <name val="Arial"/>
      <family val="2"/>
    </font>
    <font>
      <b/>
      <sz val="8"/>
      <name val="Arial"/>
      <family val="2"/>
    </font>
    <font>
      <b/>
      <sz val="20"/>
      <color theme="0"/>
      <name val="Arial"/>
      <family val="2"/>
    </font>
    <font>
      <b/>
      <sz val="20"/>
      <color rgb="FFFF0000"/>
      <name val="Arial"/>
      <family val="2"/>
    </font>
    <font>
      <b/>
      <sz val="11"/>
      <name val="Calibri"/>
      <family val="2"/>
      <scheme val="minor"/>
    </font>
    <font>
      <b/>
      <sz val="10"/>
      <color theme="0"/>
      <name val="Arial"/>
      <family val="2"/>
    </font>
    <font>
      <sz val="9"/>
      <name val="Calibri"/>
      <family val="2"/>
      <scheme val="minor"/>
    </font>
    <font>
      <b/>
      <sz val="9"/>
      <name val="Calibri"/>
      <family val="2"/>
      <scheme val="minor"/>
    </font>
    <font>
      <sz val="11"/>
      <color rgb="FFFF0000"/>
      <name val="Calibri"/>
      <family val="2"/>
    </font>
    <font>
      <b/>
      <sz val="10"/>
      <color theme="0"/>
      <name val="Arial"/>
    </font>
    <font>
      <b/>
      <sz val="9"/>
      <color indexed="81"/>
      <name val="Tahoma"/>
      <charset val="1"/>
    </font>
    <font>
      <b/>
      <sz val="16"/>
      <color theme="1" tint="0.499984740745262"/>
      <name val="Calibri"/>
      <family val="2"/>
      <scheme val="minor"/>
    </font>
    <font>
      <sz val="28"/>
      <color theme="1"/>
      <name val="Calibri"/>
      <family val="2"/>
      <scheme val="minor"/>
    </font>
    <font>
      <sz val="9"/>
      <color theme="1"/>
      <name val="Tahoma"/>
      <family val="2"/>
    </font>
    <font>
      <u/>
      <sz val="11"/>
      <color rgb="FFD05400"/>
      <name val="Calibri"/>
      <family val="2"/>
      <scheme val="minor"/>
    </font>
    <font>
      <sz val="10"/>
      <color rgb="FFD05400"/>
      <name val="Calibri"/>
      <family val="2"/>
      <scheme val="minor"/>
    </font>
    <font>
      <b/>
      <sz val="20"/>
      <color rgb="FFD05400"/>
      <name val="Arial"/>
      <family val="2"/>
    </font>
    <font>
      <sz val="20"/>
      <color rgb="FFD05400"/>
      <name val="Arial"/>
      <family val="2"/>
    </font>
    <font>
      <i/>
      <sz val="12"/>
      <color rgb="FFD05400"/>
      <name val="Arial"/>
      <family val="2"/>
    </font>
    <font>
      <sz val="20"/>
      <color rgb="FF0070C0"/>
      <name val="Arial"/>
      <family val="2"/>
    </font>
    <font>
      <b/>
      <sz val="14"/>
      <color rgb="FFD05400"/>
      <name val="Calibri"/>
      <family val="2"/>
      <scheme val="minor"/>
    </font>
    <font>
      <b/>
      <sz val="20"/>
      <color rgb="FF0070C0"/>
      <name val="Arial"/>
      <family val="2"/>
    </font>
    <font>
      <sz val="24"/>
      <color rgb="FFD05400"/>
      <name val="Calibri"/>
      <family val="2"/>
      <scheme val="minor"/>
    </font>
    <font>
      <sz val="8"/>
      <color rgb="FF000000"/>
      <name val="Calibri"/>
      <family val="2"/>
      <scheme val="minor"/>
    </font>
    <font>
      <b/>
      <i/>
      <sz val="10"/>
      <name val="Arial"/>
      <family val="2"/>
    </font>
    <font>
      <i/>
      <sz val="9"/>
      <color theme="8" tint="-0.249977111117893"/>
      <name val="Arial"/>
      <family val="2"/>
    </font>
    <font>
      <b/>
      <sz val="12"/>
      <name val="Calibri"/>
      <family val="2"/>
      <scheme val="minor"/>
    </font>
    <font>
      <u/>
      <sz val="11"/>
      <color theme="5" tint="-0.249977111117893"/>
      <name val="Calibri"/>
      <family val="2"/>
      <scheme val="minor"/>
    </font>
    <font>
      <b/>
      <sz val="7"/>
      <name val="Calibri"/>
      <family val="2"/>
      <scheme val="minor"/>
    </font>
    <font>
      <b/>
      <sz val="20"/>
      <color theme="4" tint="-0.249977111117893"/>
      <name val="Arial"/>
      <family val="2"/>
    </font>
    <font>
      <b/>
      <sz val="20"/>
      <color theme="5" tint="-0.249977111117893"/>
      <name val="Arial"/>
      <family val="2"/>
    </font>
    <font>
      <b/>
      <sz val="10"/>
      <color theme="5" tint="-0.249977111117893"/>
      <name val="Arial"/>
      <family val="2"/>
    </font>
  </fonts>
  <fills count="36">
    <fill>
      <patternFill patternType="none"/>
    </fill>
    <fill>
      <patternFill patternType="gray125"/>
    </fill>
    <fill>
      <patternFill patternType="solid">
        <fgColor theme="0" tint="-4.9989318521683403E-2"/>
        <bgColor indexed="64"/>
      </patternFill>
    </fill>
    <fill>
      <patternFill patternType="solid">
        <fgColor rgb="FFFFFFFF"/>
        <bgColor rgb="FFFFFFFF"/>
      </patternFill>
    </fill>
    <fill>
      <patternFill patternType="solid">
        <fgColor rgb="FFFF0000"/>
        <bgColor rgb="FFFFFFFF"/>
      </patternFill>
    </fill>
    <fill>
      <patternFill patternType="solid">
        <fgColor rgb="FFFFC000"/>
        <bgColor rgb="FFFFFFFF"/>
      </patternFill>
    </fill>
    <fill>
      <patternFill patternType="solid">
        <fgColor rgb="FF92D050"/>
        <bgColor rgb="FFFFFFFF"/>
      </patternFill>
    </fill>
    <fill>
      <patternFill patternType="solid">
        <fgColor rgb="FF00B050"/>
        <bgColor rgb="FFFFFFFF"/>
      </patternFill>
    </fill>
    <fill>
      <patternFill patternType="solid">
        <fgColor rgb="FFFFFF00"/>
        <bgColor rgb="FFFFFFFF"/>
      </patternFill>
    </fill>
    <fill>
      <patternFill patternType="solid">
        <fgColor rgb="FFFF8585"/>
        <bgColor rgb="FFFFFFFF"/>
      </patternFill>
    </fill>
    <fill>
      <patternFill patternType="solid">
        <fgColor rgb="FFFF8585"/>
        <bgColor indexed="64"/>
      </patternFill>
    </fill>
    <fill>
      <patternFill patternType="solid">
        <fgColor rgb="FFFFFFB7"/>
        <bgColor rgb="FFFFFFFF"/>
      </patternFill>
    </fill>
    <fill>
      <patternFill patternType="solid">
        <fgColor rgb="FFFFFFB7"/>
        <bgColor indexed="64"/>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03098"/>
        <bgColor indexed="64"/>
      </patternFill>
    </fill>
    <fill>
      <patternFill patternType="solid">
        <fgColor theme="0"/>
        <bgColor indexed="64"/>
      </patternFill>
    </fill>
    <fill>
      <patternFill patternType="solid">
        <fgColor theme="8" tint="0.79998168889431442"/>
        <bgColor indexed="64"/>
      </patternFill>
    </fill>
    <fill>
      <patternFill patternType="solid">
        <fgColor rgb="FFD05400"/>
        <bgColor indexed="64"/>
      </patternFill>
    </fill>
    <fill>
      <patternFill patternType="solid">
        <fgColor rgb="FFD05400"/>
        <bgColor rgb="FFFFFFFF"/>
      </patternFill>
    </fill>
    <fill>
      <patternFill patternType="solid">
        <fgColor theme="5" tint="0.79998168889431442"/>
        <bgColor indexed="64"/>
      </patternFill>
    </fill>
    <fill>
      <patternFill patternType="solid">
        <fgColor theme="9" tint="0.39997558519241921"/>
        <bgColor rgb="FFFFFFFF"/>
      </patternFill>
    </fill>
    <fill>
      <patternFill patternType="solid">
        <fgColor theme="9" tint="0.39997558519241921"/>
        <bgColor indexed="64"/>
      </patternFill>
    </fill>
    <fill>
      <patternFill patternType="solid">
        <fgColor theme="7" tint="0.39997558519241921"/>
        <bgColor rgb="FFFFFFFF"/>
      </patternFill>
    </fill>
    <fill>
      <patternFill patternType="solid">
        <fgColor theme="5" tint="0.39997558519241921"/>
        <bgColor indexed="64"/>
      </patternFill>
    </fill>
    <fill>
      <patternFill patternType="solid">
        <fgColor theme="5"/>
        <bgColor indexed="64"/>
      </patternFill>
    </fill>
    <fill>
      <patternFill patternType="solid">
        <fgColor rgb="FFFF9999"/>
        <bgColor indexed="64"/>
      </patternFill>
    </fill>
    <fill>
      <patternFill patternType="solid">
        <fgColor theme="5" tint="-0.249977111117893"/>
        <bgColor indexed="64"/>
      </patternFill>
    </fill>
    <fill>
      <patternFill patternType="solid">
        <fgColor rgb="FFFF6600"/>
        <bgColor indexed="64"/>
      </patternFill>
    </fill>
    <fill>
      <patternFill patternType="solid">
        <fgColor rgb="FFFF505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s>
  <borders count="466">
    <border>
      <left/>
      <right/>
      <top/>
      <bottom/>
      <diagonal/>
    </border>
    <border>
      <left/>
      <right/>
      <top style="thin">
        <color indexed="64"/>
      </top>
      <bottom/>
      <diagonal/>
    </border>
    <border>
      <left/>
      <right/>
      <top/>
      <bottom style="thin">
        <color indexed="64"/>
      </bottom>
      <diagonal/>
    </border>
    <border>
      <left/>
      <right/>
      <top style="dashed">
        <color indexed="64"/>
      </top>
      <bottom style="dashed">
        <color indexed="64"/>
      </bottom>
      <diagonal/>
    </border>
    <border>
      <left style="thin">
        <color rgb="FFFFFFFF"/>
      </left>
      <right/>
      <top/>
      <bottom/>
      <diagonal/>
    </border>
    <border>
      <left/>
      <right style="thin">
        <color rgb="FFFFFFFF"/>
      </right>
      <top/>
      <bottom/>
      <diagonal/>
    </border>
    <border>
      <left/>
      <right style="thin">
        <color indexed="64"/>
      </right>
      <top/>
      <bottom style="thin">
        <color indexed="64"/>
      </bottom>
      <diagonal/>
    </border>
    <border>
      <left/>
      <right/>
      <top/>
      <bottom style="medium">
        <color theme="1"/>
      </bottom>
      <diagonal/>
    </border>
    <border>
      <left/>
      <right style="thin">
        <color indexed="64"/>
      </right>
      <top/>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thin">
        <color indexed="64"/>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style="dotted">
        <color theme="0" tint="-0.24994659260841701"/>
      </right>
      <top style="thin">
        <color indexed="64"/>
      </top>
      <bottom style="double">
        <color indexed="64"/>
      </bottom>
      <diagonal/>
    </border>
    <border>
      <left style="dotted">
        <color theme="0" tint="-0.24994659260841701"/>
      </left>
      <right style="thin">
        <color indexed="64"/>
      </right>
      <top style="thin">
        <color indexed="64"/>
      </top>
      <bottom style="double">
        <color indexed="64"/>
      </bottom>
      <diagonal/>
    </border>
    <border>
      <left/>
      <right style="dotted">
        <color theme="0" tint="-0.24994659260841701"/>
      </right>
      <top style="thin">
        <color indexed="64"/>
      </top>
      <bottom style="double">
        <color indexed="64"/>
      </bottom>
      <diagonal/>
    </border>
    <border>
      <left style="dotted">
        <color theme="0" tint="-0.24994659260841701"/>
      </left>
      <right style="dotted">
        <color theme="0" tint="-0.24994659260841701"/>
      </right>
      <top style="double">
        <color indexed="64"/>
      </top>
      <bottom style="double">
        <color indexed="64"/>
      </bottom>
      <diagonal/>
    </border>
    <border>
      <left style="dotted">
        <color theme="0" tint="-0.24994659260841701"/>
      </left>
      <right style="thin">
        <color indexed="64"/>
      </right>
      <top style="double">
        <color indexed="64"/>
      </top>
      <bottom style="double">
        <color indexed="64"/>
      </bottom>
      <diagonal/>
    </border>
    <border>
      <left/>
      <right style="dotted">
        <color theme="0" tint="-0.24994659260841701"/>
      </right>
      <top style="double">
        <color indexed="64"/>
      </top>
      <bottom style="double">
        <color indexed="64"/>
      </bottom>
      <diagonal/>
    </border>
    <border>
      <left style="dotted">
        <color theme="0" tint="-0.24994659260841701"/>
      </left>
      <right style="dotted">
        <color theme="0" tint="-0.24994659260841701"/>
      </right>
      <top style="thin">
        <color indexed="64"/>
      </top>
      <bottom style="thin">
        <color indexed="64"/>
      </bottom>
      <diagonal/>
    </border>
    <border>
      <left style="dotted">
        <color theme="0" tint="-0.24994659260841701"/>
      </left>
      <right style="thin">
        <color indexed="64"/>
      </right>
      <top style="thin">
        <color indexed="64"/>
      </top>
      <bottom style="thin">
        <color indexed="64"/>
      </bottom>
      <diagonal/>
    </border>
    <border>
      <left/>
      <right style="dotted">
        <color theme="0" tint="-0.24994659260841701"/>
      </right>
      <top style="thin">
        <color indexed="64"/>
      </top>
      <bottom style="thin">
        <color indexed="64"/>
      </bottom>
      <diagonal/>
    </border>
    <border>
      <left style="dotted">
        <color theme="0" tint="-0.24994659260841701"/>
      </left>
      <right style="dotted">
        <color theme="0" tint="-0.24994659260841701"/>
      </right>
      <top/>
      <bottom/>
      <diagonal/>
    </border>
    <border>
      <left style="thin">
        <color indexed="64"/>
      </left>
      <right style="dotted">
        <color theme="0" tint="-0.24994659260841701"/>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otted">
        <color theme="0" tint="-0.24994659260841701"/>
      </left>
      <right style="medium">
        <color indexed="64"/>
      </right>
      <top style="dotted">
        <color theme="0" tint="-0.24994659260841701"/>
      </top>
      <bottom style="dotted">
        <color theme="0" tint="-0.24994659260841701"/>
      </bottom>
      <diagonal/>
    </border>
    <border>
      <left style="dotted">
        <color theme="0" tint="-0.24994659260841701"/>
      </left>
      <right style="medium">
        <color indexed="64"/>
      </right>
      <top style="dotted">
        <color theme="0" tint="-0.24994659260841701"/>
      </top>
      <bottom/>
      <diagonal/>
    </border>
    <border>
      <left style="dotted">
        <color theme="0" tint="-0.24994659260841701"/>
      </left>
      <right style="medium">
        <color indexed="64"/>
      </right>
      <top style="thin">
        <color indexed="64"/>
      </top>
      <bottom style="thin">
        <color indexed="64"/>
      </bottom>
      <diagonal/>
    </border>
    <border>
      <left style="dotted">
        <color theme="0" tint="-0.24994659260841701"/>
      </left>
      <right style="medium">
        <color indexed="64"/>
      </right>
      <top style="thin">
        <color indexed="64"/>
      </top>
      <bottom style="double">
        <color indexed="64"/>
      </bottom>
      <diagonal/>
    </border>
    <border>
      <left style="dotted">
        <color theme="0" tint="-0.24994659260841701"/>
      </left>
      <right style="dotted">
        <color theme="0" tint="-0.24994659260841701"/>
      </right>
      <top style="double">
        <color indexed="64"/>
      </top>
      <bottom style="medium">
        <color indexed="64"/>
      </bottom>
      <diagonal/>
    </border>
    <border>
      <left style="dotted">
        <color theme="0" tint="-0.24994659260841701"/>
      </left>
      <right style="thin">
        <color indexed="64"/>
      </right>
      <top style="double">
        <color indexed="64"/>
      </top>
      <bottom style="medium">
        <color indexed="64"/>
      </bottom>
      <diagonal/>
    </border>
    <border>
      <left/>
      <right style="dotted">
        <color theme="0" tint="-0.24994659260841701"/>
      </right>
      <top style="double">
        <color indexed="64"/>
      </top>
      <bottom style="medium">
        <color indexed="64"/>
      </bottom>
      <diagonal/>
    </border>
    <border>
      <left style="dotted">
        <color theme="0" tint="-0.24994659260841701"/>
      </left>
      <right style="medium">
        <color indexed="64"/>
      </right>
      <top style="double">
        <color indexed="64"/>
      </top>
      <bottom style="medium">
        <color indexed="64"/>
      </bottom>
      <diagonal/>
    </border>
    <border>
      <left/>
      <right style="thin">
        <color indexed="64"/>
      </right>
      <top style="medium">
        <color indexed="64"/>
      </top>
      <bottom/>
      <diagonal/>
    </border>
    <border>
      <left style="dotted">
        <color theme="0" tint="-0.24994659260841701"/>
      </left>
      <right style="medium">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dotted">
        <color theme="0" tint="-0.24994659260841701"/>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double">
        <color indexed="64"/>
      </bottom>
      <diagonal/>
    </border>
    <border>
      <left style="dotted">
        <color theme="0" tint="-0.24994659260841701"/>
      </left>
      <right style="thin">
        <color indexed="64"/>
      </right>
      <top style="dotted">
        <color theme="0" tint="-0.24994659260841701"/>
      </top>
      <bottom style="double">
        <color indexed="64"/>
      </bottom>
      <diagonal/>
    </border>
    <border>
      <left/>
      <right style="dotted">
        <color theme="0" tint="-0.24994659260841701"/>
      </right>
      <top style="dotted">
        <color theme="0" tint="-0.24994659260841701"/>
      </top>
      <bottom style="double">
        <color indexed="64"/>
      </bottom>
      <diagonal/>
    </border>
    <border>
      <left style="dotted">
        <color theme="0" tint="-0.24994659260841701"/>
      </left>
      <right style="medium">
        <color indexed="64"/>
      </right>
      <top style="dotted">
        <color theme="0" tint="-0.24994659260841701"/>
      </top>
      <bottom style="double">
        <color indexed="64"/>
      </bottom>
      <diagonal/>
    </border>
    <border>
      <left style="thin">
        <color indexed="64"/>
      </left>
      <right/>
      <top/>
      <bottom style="medium">
        <color indexed="64"/>
      </bottom>
      <diagonal/>
    </border>
    <border>
      <left style="medium">
        <color indexed="64"/>
      </left>
      <right/>
      <top style="dotted">
        <color theme="0" tint="-0.24994659260841701"/>
      </top>
      <bottom style="dotted">
        <color theme="0" tint="-0.24994659260841701"/>
      </bottom>
      <diagonal/>
    </border>
    <border>
      <left style="medium">
        <color indexed="64"/>
      </left>
      <right/>
      <top style="dotted">
        <color theme="0" tint="-0.24994659260841701"/>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dotted">
        <color theme="0" tint="-0.24994659260841701"/>
      </top>
      <bottom style="double">
        <color indexed="64"/>
      </bottom>
      <diagonal/>
    </border>
    <border>
      <left style="thin">
        <color indexed="64"/>
      </left>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style="dotted">
        <color theme="0" tint="-0.24994659260841701"/>
      </right>
      <top style="thin">
        <color indexed="64"/>
      </top>
      <bottom style="double">
        <color indexed="64"/>
      </bottom>
      <diagonal/>
    </border>
    <border>
      <left style="thin">
        <color indexed="64"/>
      </left>
      <right style="dotted">
        <color theme="0" tint="-0.24994659260841701"/>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theme="0" tint="-0.24994659260841701"/>
      </right>
      <top style="dotted">
        <color theme="0" tint="-0.24994659260841701"/>
      </top>
      <bottom style="double">
        <color indexed="64"/>
      </bottom>
      <diagonal/>
    </border>
    <border>
      <left style="thin">
        <color indexed="64"/>
      </left>
      <right style="dotted">
        <color theme="0" tint="-0.24994659260841701"/>
      </right>
      <top style="double">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tted">
        <color theme="0" tint="-0.24994659260841701"/>
      </bottom>
      <diagonal/>
    </border>
    <border>
      <left/>
      <right/>
      <top style="medium">
        <color indexed="64"/>
      </top>
      <bottom style="dotted">
        <color theme="0" tint="-0.24994659260841701"/>
      </bottom>
      <diagonal/>
    </border>
    <border>
      <left/>
      <right style="thin">
        <color indexed="64"/>
      </right>
      <top style="medium">
        <color indexed="64"/>
      </top>
      <bottom style="dotted">
        <color theme="0" tint="-0.24994659260841701"/>
      </bottom>
      <diagonal/>
    </border>
    <border>
      <left style="medium">
        <color indexed="64"/>
      </left>
      <right/>
      <top style="thin">
        <color indexed="64"/>
      </top>
      <bottom style="dotted">
        <color theme="0" tint="-0.24994659260841701"/>
      </bottom>
      <diagonal/>
    </border>
    <border>
      <left style="thin">
        <color indexed="64"/>
      </left>
      <right/>
      <top/>
      <bottom style="dotted">
        <color theme="0" tint="-0.24994659260841701"/>
      </bottom>
      <diagonal/>
    </border>
    <border>
      <left/>
      <right style="thin">
        <color indexed="64"/>
      </right>
      <top/>
      <bottom style="dotted">
        <color theme="0" tint="-0.24994659260841701"/>
      </bottom>
      <diagonal/>
    </border>
    <border>
      <left/>
      <right style="medium">
        <color indexed="64"/>
      </right>
      <top style="medium">
        <color indexed="64"/>
      </top>
      <bottom style="dotted">
        <color theme="0" tint="-0.2499465926084170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theme="0" tint="-0.24994659260841701"/>
      </top>
      <bottom style="thin">
        <color indexed="64"/>
      </bottom>
      <diagonal/>
    </border>
    <border>
      <left style="dotted">
        <color theme="0" tint="-0.24994659260841701"/>
      </left>
      <right style="medium">
        <color indexed="64"/>
      </right>
      <top style="dotted">
        <color theme="0" tint="-0.24994659260841701"/>
      </top>
      <bottom style="thin">
        <color indexed="64"/>
      </bottom>
      <diagonal/>
    </border>
    <border>
      <left/>
      <right/>
      <top style="thin">
        <color indexed="64"/>
      </top>
      <bottom style="medium">
        <color indexed="64"/>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thin">
        <color indexed="64"/>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medium">
        <color indexed="64"/>
      </right>
      <top/>
      <bottom style="dotted">
        <color theme="0" tint="-0.24994659260841701"/>
      </bottom>
      <diagonal/>
    </border>
    <border>
      <left style="thin">
        <color indexed="64"/>
      </left>
      <right style="dotted">
        <color theme="0" tint="-0.24994659260841701"/>
      </right>
      <top/>
      <bottom style="dotted">
        <color theme="0" tint="-0.24994659260841701"/>
      </bottom>
      <diagonal/>
    </border>
    <border>
      <left style="thin">
        <color indexed="64"/>
      </left>
      <right/>
      <top style="medium">
        <color indexed="64"/>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style="dotted">
        <color theme="0" tint="-0.24994659260841701"/>
      </left>
      <right/>
      <top/>
      <bottom style="dotted">
        <color theme="0" tint="-0.24994659260841701"/>
      </bottom>
      <diagonal/>
    </border>
    <border>
      <left/>
      <right/>
      <top/>
      <bottom style="medium">
        <color indexed="64"/>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right style="medium">
        <color theme="0"/>
      </right>
      <top style="dotted">
        <color theme="0" tint="-0.249977111117893"/>
      </top>
      <bottom/>
      <diagonal/>
    </border>
    <border>
      <left/>
      <right style="medium">
        <color theme="0"/>
      </right>
      <top style="dotted">
        <color theme="0" tint="-0.249977111117893"/>
      </top>
      <bottom style="dotted">
        <color theme="0" tint="-0.249977111117893"/>
      </bottom>
      <diagonal/>
    </border>
    <border>
      <left/>
      <right style="medium">
        <color theme="0"/>
      </right>
      <top/>
      <bottom/>
      <diagonal/>
    </border>
    <border>
      <left style="medium">
        <color theme="0"/>
      </left>
      <right/>
      <top style="dotted">
        <color theme="0" tint="-0.249977111117893"/>
      </top>
      <bottom/>
      <diagonal/>
    </border>
    <border>
      <left style="medium">
        <color theme="0"/>
      </left>
      <right/>
      <top style="dotted">
        <color theme="0" tint="-0.249977111117893"/>
      </top>
      <bottom style="dotted">
        <color theme="0" tint="-0.249977111117893"/>
      </bottom>
      <diagonal/>
    </border>
    <border>
      <left style="medium">
        <color theme="0"/>
      </left>
      <right/>
      <top/>
      <bottom/>
      <diagonal/>
    </border>
    <border>
      <left/>
      <right/>
      <top style="thin">
        <color indexed="64"/>
      </top>
      <bottom style="thin">
        <color indexed="64"/>
      </bottom>
      <diagonal/>
    </border>
    <border>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dotted">
        <color theme="0" tint="-0.249977111117893"/>
      </top>
      <bottom/>
      <diagonal/>
    </border>
    <border>
      <left style="medium">
        <color indexed="64"/>
      </left>
      <right style="dotted">
        <color theme="0" tint="-0.249977111117893"/>
      </right>
      <top style="medium">
        <color indexed="64"/>
      </top>
      <bottom style="dotted">
        <color theme="0" tint="-0.249977111117893"/>
      </bottom>
      <diagonal/>
    </border>
    <border>
      <left style="dotted">
        <color theme="0" tint="-0.249977111117893"/>
      </left>
      <right style="dotted">
        <color theme="0" tint="-0.249977111117893"/>
      </right>
      <top style="medium">
        <color indexed="64"/>
      </top>
      <bottom style="dotted">
        <color theme="0" tint="-0.249977111117893"/>
      </bottom>
      <diagonal/>
    </border>
    <border>
      <left style="dotted">
        <color theme="0" tint="-0.249977111117893"/>
      </left>
      <right style="medium">
        <color indexed="64"/>
      </right>
      <top style="medium">
        <color indexed="64"/>
      </top>
      <bottom style="dotted">
        <color theme="0" tint="-0.249977111117893"/>
      </bottom>
      <diagonal/>
    </border>
    <border>
      <left style="medium">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indexed="64"/>
      </right>
      <top style="dotted">
        <color theme="0" tint="-0.249977111117893"/>
      </top>
      <bottom style="dotted">
        <color theme="0" tint="-0.249977111117893"/>
      </bottom>
      <diagonal/>
    </border>
    <border>
      <left style="medium">
        <color indexed="64"/>
      </left>
      <right style="dotted">
        <color theme="0" tint="-0.249977111117893"/>
      </right>
      <top style="dotted">
        <color theme="0" tint="-0.249977111117893"/>
      </top>
      <bottom style="medium">
        <color indexed="64"/>
      </bottom>
      <diagonal/>
    </border>
    <border>
      <left style="dotted">
        <color theme="0" tint="-0.249977111117893"/>
      </left>
      <right style="dotted">
        <color theme="0" tint="-0.249977111117893"/>
      </right>
      <top style="dotted">
        <color theme="0" tint="-0.249977111117893"/>
      </top>
      <bottom style="medium">
        <color indexed="64"/>
      </bottom>
      <diagonal/>
    </border>
    <border>
      <left style="dotted">
        <color theme="0" tint="-0.249977111117893"/>
      </left>
      <right style="medium">
        <color indexed="64"/>
      </right>
      <top style="dotted">
        <color theme="0" tint="-0.249977111117893"/>
      </top>
      <bottom style="medium">
        <color indexed="64"/>
      </bottom>
      <diagonal/>
    </border>
    <border>
      <left style="medium">
        <color indexed="64"/>
      </left>
      <right style="dotted">
        <color theme="0" tint="-0.249977111117893"/>
      </right>
      <top style="medium">
        <color indexed="64"/>
      </top>
      <bottom style="medium">
        <color indexed="64"/>
      </bottom>
      <diagonal/>
    </border>
    <border>
      <left style="dotted">
        <color theme="0" tint="-0.249977111117893"/>
      </left>
      <right style="dotted">
        <color theme="0" tint="-0.249977111117893"/>
      </right>
      <top style="medium">
        <color indexed="64"/>
      </top>
      <bottom style="medium">
        <color indexed="64"/>
      </bottom>
      <diagonal/>
    </border>
    <border>
      <left style="dotted">
        <color theme="0" tint="-0.249977111117893"/>
      </left>
      <right style="medium">
        <color indexed="64"/>
      </right>
      <top style="medium">
        <color indexed="64"/>
      </top>
      <bottom style="medium">
        <color indexed="64"/>
      </bottom>
      <diagonal/>
    </border>
    <border>
      <left style="medium">
        <color indexed="64"/>
      </left>
      <right/>
      <top style="medium">
        <color indexed="64"/>
      </top>
      <bottom style="dotted">
        <color theme="0" tint="-0.249977111117893"/>
      </bottom>
      <diagonal/>
    </border>
    <border>
      <left style="medium">
        <color indexed="64"/>
      </left>
      <right/>
      <top style="dotted">
        <color theme="0" tint="-0.249977111117893"/>
      </top>
      <bottom style="dotted">
        <color theme="0" tint="-0.249977111117893"/>
      </bottom>
      <diagonal/>
    </border>
    <border>
      <left style="medium">
        <color indexed="64"/>
      </left>
      <right/>
      <top style="dotted">
        <color theme="0" tint="-0.249977111117893"/>
      </top>
      <bottom style="medium">
        <color indexed="64"/>
      </bottom>
      <diagonal/>
    </border>
    <border>
      <left/>
      <right style="dotted">
        <color theme="0" tint="-0.249977111117893"/>
      </right>
      <top style="medium">
        <color indexed="64"/>
      </top>
      <bottom style="medium">
        <color indexed="64"/>
      </bottom>
      <diagonal/>
    </border>
    <border>
      <left/>
      <right style="dotted">
        <color theme="0" tint="-0.249977111117893"/>
      </right>
      <top style="medium">
        <color indexed="64"/>
      </top>
      <bottom style="dotted">
        <color theme="0" tint="-0.249977111117893"/>
      </bottom>
      <diagonal/>
    </border>
    <border>
      <left/>
      <right style="dotted">
        <color theme="0" tint="-0.249977111117893"/>
      </right>
      <top style="dotted">
        <color theme="0" tint="-0.249977111117893"/>
      </top>
      <bottom style="medium">
        <color indexed="64"/>
      </bottom>
      <diagonal/>
    </border>
    <border>
      <left/>
      <right style="medium">
        <color indexed="64"/>
      </right>
      <top style="dotted">
        <color theme="0" tint="-0.249977111117893"/>
      </top>
      <bottom style="dotted">
        <color theme="0" tint="-0.249977111117893"/>
      </bottom>
      <diagonal/>
    </border>
    <border>
      <left style="medium">
        <color indexed="64"/>
      </left>
      <right/>
      <top style="dotted">
        <color theme="0" tint="-0.249977111117893"/>
      </top>
      <bottom/>
      <diagonal/>
    </border>
    <border>
      <left style="dotted">
        <color theme="0" tint="-0.249977111117893"/>
      </left>
      <right style="medium">
        <color indexed="64"/>
      </right>
      <top style="dotted">
        <color theme="0" tint="-0.249977111117893"/>
      </top>
      <bottom/>
      <diagonal/>
    </border>
    <border>
      <left/>
      <right style="dotted">
        <color theme="0" tint="-0.249977111117893"/>
      </right>
      <top style="dotted">
        <color theme="0" tint="-0.249977111117893"/>
      </top>
      <bottom/>
      <diagonal/>
    </border>
    <border>
      <left/>
      <right style="medium">
        <color indexed="64"/>
      </right>
      <top style="medium">
        <color indexed="64"/>
      </top>
      <bottom style="dotted">
        <color theme="0"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dotted">
        <color theme="0" tint="-0.249977111117893"/>
      </left>
      <right style="dotted">
        <color theme="0" tint="-0.249977111117893"/>
      </right>
      <top style="medium">
        <color theme="1"/>
      </top>
      <bottom/>
      <diagonal/>
    </border>
    <border>
      <left style="dotted">
        <color theme="0" tint="-0.249977111117893"/>
      </left>
      <right style="medium">
        <color theme="1"/>
      </right>
      <top style="medium">
        <color theme="1"/>
      </top>
      <bottom/>
      <diagonal/>
    </border>
    <border>
      <left style="medium">
        <color theme="1"/>
      </left>
      <right style="dotted">
        <color theme="0" tint="-0.249977111117893"/>
      </right>
      <top style="medium">
        <color theme="1"/>
      </top>
      <bottom style="dotted">
        <color theme="0" tint="-0.249977111117893"/>
      </bottom>
      <diagonal/>
    </border>
    <border>
      <left style="dotted">
        <color theme="0" tint="-0.249977111117893"/>
      </left>
      <right style="dotted">
        <color theme="0" tint="-0.249977111117893"/>
      </right>
      <top style="medium">
        <color theme="1"/>
      </top>
      <bottom style="dotted">
        <color theme="0" tint="-0.249977111117893"/>
      </bottom>
      <diagonal/>
    </border>
    <border>
      <left style="dotted">
        <color theme="0" tint="-0.249977111117893"/>
      </left>
      <right style="medium">
        <color theme="1"/>
      </right>
      <top style="medium">
        <color theme="1"/>
      </top>
      <bottom style="dotted">
        <color theme="0" tint="-0.249977111117893"/>
      </bottom>
      <diagonal/>
    </border>
    <border>
      <left style="medium">
        <color theme="1"/>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theme="1"/>
      </right>
      <top style="dotted">
        <color theme="0" tint="-0.249977111117893"/>
      </top>
      <bottom style="dotted">
        <color theme="0" tint="-0.249977111117893"/>
      </bottom>
      <diagonal/>
    </border>
    <border>
      <left style="medium">
        <color theme="1"/>
      </left>
      <right style="dotted">
        <color theme="0" tint="-0.249977111117893"/>
      </right>
      <top style="dotted">
        <color theme="0" tint="-0.249977111117893"/>
      </top>
      <bottom style="medium">
        <color theme="1"/>
      </bottom>
      <diagonal/>
    </border>
    <border>
      <left style="dotted">
        <color theme="0" tint="-0.249977111117893"/>
      </left>
      <right style="dotted">
        <color theme="0" tint="-0.249977111117893"/>
      </right>
      <top style="dotted">
        <color theme="0" tint="-0.249977111117893"/>
      </top>
      <bottom style="medium">
        <color theme="1"/>
      </bottom>
      <diagonal/>
    </border>
    <border>
      <left style="dotted">
        <color theme="0" tint="-0.249977111117893"/>
      </left>
      <right style="medium">
        <color theme="1"/>
      </right>
      <top style="dotted">
        <color theme="0" tint="-0.249977111117893"/>
      </top>
      <bottom style="medium">
        <color theme="1"/>
      </bottom>
      <diagonal/>
    </border>
    <border>
      <left style="medium">
        <color theme="1"/>
      </left>
      <right/>
      <top style="medium">
        <color theme="1"/>
      </top>
      <bottom style="dotted">
        <color theme="0" tint="-0.249977111117893"/>
      </bottom>
      <diagonal/>
    </border>
    <border>
      <left style="medium">
        <color theme="1"/>
      </left>
      <right/>
      <top style="dotted">
        <color theme="0" tint="-0.249977111117893"/>
      </top>
      <bottom style="dotted">
        <color theme="0" tint="-0.249977111117893"/>
      </bottom>
      <diagonal/>
    </border>
    <border>
      <left style="medium">
        <color theme="1"/>
      </left>
      <right/>
      <top style="dotted">
        <color theme="0" tint="-0.249977111117893"/>
      </top>
      <bottom style="medium">
        <color theme="1"/>
      </bottom>
      <diagonal/>
    </border>
    <border>
      <left/>
      <right style="dotted">
        <color theme="0" tint="-0.249977111117893"/>
      </right>
      <top style="medium">
        <color theme="1"/>
      </top>
      <bottom/>
      <diagonal/>
    </border>
    <border>
      <left style="medium">
        <color theme="1"/>
      </left>
      <right style="medium">
        <color theme="1"/>
      </right>
      <top style="medium">
        <color theme="1"/>
      </top>
      <bottom/>
      <diagonal/>
    </border>
    <border>
      <left/>
      <right style="medium">
        <color theme="1"/>
      </right>
      <top/>
      <bottom style="medium">
        <color theme="1"/>
      </bottom>
      <diagonal/>
    </border>
    <border>
      <left style="medium">
        <color theme="1"/>
      </left>
      <right/>
      <top/>
      <bottom style="medium">
        <color theme="1"/>
      </bottom>
      <diagonal/>
    </border>
    <border>
      <left style="medium">
        <color theme="1"/>
      </left>
      <right style="medium">
        <color theme="1"/>
      </right>
      <top/>
      <bottom style="medium">
        <color theme="1"/>
      </bottom>
      <diagonal/>
    </border>
    <border>
      <left style="dotted">
        <color theme="0" tint="-0.249977111117893"/>
      </left>
      <right style="dotted">
        <color theme="0" tint="-0.249977111117893"/>
      </right>
      <top/>
      <bottom style="dotted">
        <color theme="0" tint="-0.249977111117893"/>
      </bottom>
      <diagonal/>
    </border>
    <border>
      <left style="dotted">
        <color theme="0" tint="-0.249977111117893"/>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dotted">
        <color theme="0" tint="-0.249977111117893"/>
      </right>
      <top/>
      <bottom style="dotted">
        <color theme="0" tint="-0.249977111117893"/>
      </bottom>
      <diagonal/>
    </border>
    <border>
      <left style="dotted">
        <color theme="0" tint="-0.249977111117893"/>
      </left>
      <right style="medium">
        <color theme="1"/>
      </right>
      <top/>
      <bottom style="dotted">
        <color theme="0" tint="-0.249977111117893"/>
      </bottom>
      <diagonal/>
    </border>
    <border>
      <left style="dotted">
        <color theme="0" tint="-0.249977111117893"/>
      </left>
      <right/>
      <top style="medium">
        <color theme="1"/>
      </top>
      <bottom style="medium">
        <color theme="1"/>
      </bottom>
      <diagonal/>
    </border>
    <border>
      <left style="medium">
        <color indexed="64"/>
      </left>
      <right/>
      <top/>
      <bottom style="dotted">
        <color theme="0" tint="-0.249977111117893"/>
      </bottom>
      <diagonal/>
    </border>
    <border>
      <left style="dotted">
        <color theme="0" tint="-0.249977111117893"/>
      </left>
      <right style="dotted">
        <color theme="0" tint="-0.249977111117893"/>
      </right>
      <top/>
      <bottom style="medium">
        <color indexed="64"/>
      </bottom>
      <diagonal/>
    </border>
    <border>
      <left/>
      <right style="medium">
        <color indexed="64"/>
      </right>
      <top style="medium">
        <color theme="1"/>
      </top>
      <bottom style="medium">
        <color theme="1"/>
      </bottom>
      <diagonal/>
    </border>
    <border>
      <left style="medium">
        <color indexed="64"/>
      </left>
      <right/>
      <top style="medium">
        <color theme="1"/>
      </top>
      <bottom style="medium">
        <color theme="1"/>
      </bottom>
      <diagonal/>
    </border>
    <border>
      <left/>
      <right/>
      <top style="medium">
        <color theme="1"/>
      </top>
      <bottom style="dotted">
        <color theme="0" tint="-0.249977111117893"/>
      </bottom>
      <diagonal/>
    </border>
    <border>
      <left/>
      <right/>
      <top style="dotted">
        <color theme="0" tint="-0.249977111117893"/>
      </top>
      <bottom style="dotted">
        <color theme="0" tint="-0.249977111117893"/>
      </bottom>
      <diagonal/>
    </border>
    <border>
      <left/>
      <right style="dotted">
        <color theme="0" tint="-0.249977111117893"/>
      </right>
      <top style="medium">
        <color theme="1"/>
      </top>
      <bottom style="dotted">
        <color theme="0" tint="-0.249977111117893"/>
      </bottom>
      <diagonal/>
    </border>
    <border>
      <left style="dotted">
        <color theme="0" tint="-0.249977111117893"/>
      </left>
      <right/>
      <top style="medium">
        <color theme="1"/>
      </top>
      <bottom style="dotted">
        <color theme="0" tint="-0.249977111117893"/>
      </bottom>
      <diagonal/>
    </border>
    <border>
      <left/>
      <right style="medium">
        <color theme="1"/>
      </right>
      <top style="medium">
        <color theme="1"/>
      </top>
      <bottom style="dotted">
        <color theme="0" tint="-0.249977111117893"/>
      </bottom>
      <diagonal/>
    </border>
    <border>
      <left/>
      <right style="medium">
        <color theme="1"/>
      </right>
      <top style="dotted">
        <color theme="0" tint="-0.249977111117893"/>
      </top>
      <bottom style="dotted">
        <color theme="0" tint="-0.249977111117893"/>
      </bottom>
      <diagonal/>
    </border>
    <border>
      <left style="medium">
        <color theme="1"/>
      </left>
      <right style="dotted">
        <color theme="0" tint="-0.249977111117893"/>
      </right>
      <top style="medium">
        <color theme="1"/>
      </top>
      <bottom/>
      <diagonal/>
    </border>
    <border>
      <left style="dotted">
        <color theme="0" tint="-0.249977111117893"/>
      </left>
      <right/>
      <top style="medium">
        <color theme="1"/>
      </top>
      <bottom/>
      <diagonal/>
    </border>
    <border>
      <left style="dotted">
        <color theme="0" tint="-0.249977111117893"/>
      </left>
      <right/>
      <top style="medium">
        <color indexed="64"/>
      </top>
      <bottom style="dotted">
        <color theme="0" tint="-0.249977111117893"/>
      </bottom>
      <diagonal/>
    </border>
    <border>
      <left/>
      <right/>
      <top style="dotted">
        <color theme="0" tint="-0.249977111117893"/>
      </top>
      <bottom style="medium">
        <color indexed="64"/>
      </bottom>
      <diagonal/>
    </border>
    <border>
      <left/>
      <right style="medium">
        <color indexed="64"/>
      </right>
      <top style="dotted">
        <color theme="0" tint="-0.249977111117893"/>
      </top>
      <bottom style="medium">
        <color indexed="64"/>
      </bottom>
      <diagonal/>
    </border>
    <border>
      <left style="dotted">
        <color theme="0" tint="-0.249977111117893"/>
      </left>
      <right/>
      <top style="dotted">
        <color theme="0" tint="-0.249977111117893"/>
      </top>
      <bottom style="dotted">
        <color theme="0" tint="-0.249977111117893"/>
      </bottom>
      <diagonal/>
    </border>
    <border>
      <left/>
      <right/>
      <top style="thin">
        <color theme="1"/>
      </top>
      <bottom style="thin">
        <color theme="1"/>
      </bottom>
      <diagonal/>
    </border>
    <border>
      <left/>
      <right/>
      <top/>
      <bottom style="thin">
        <color theme="1"/>
      </bottom>
      <diagonal/>
    </border>
    <border>
      <left/>
      <right style="medium">
        <color theme="1"/>
      </right>
      <top style="medium">
        <color indexed="64"/>
      </top>
      <bottom style="dotted">
        <color theme="0" tint="-0.249977111117893"/>
      </bottom>
      <diagonal/>
    </border>
    <border>
      <left style="medium">
        <color theme="1"/>
      </left>
      <right style="dotted">
        <color theme="0" tint="-0.249977111117893"/>
      </right>
      <top style="medium">
        <color indexed="64"/>
      </top>
      <bottom style="dotted">
        <color theme="0" tint="-0.249977111117893"/>
      </bottom>
      <diagonal/>
    </border>
    <border>
      <left/>
      <right/>
      <top style="medium">
        <color indexed="64"/>
      </top>
      <bottom style="dotted">
        <color theme="0" tint="-0.249977111117893"/>
      </bottom>
      <diagonal/>
    </border>
    <border>
      <left/>
      <right style="medium">
        <color theme="1"/>
      </right>
      <top style="dotted">
        <color theme="0" tint="-0.249977111117893"/>
      </top>
      <bottom style="medium">
        <color indexed="64"/>
      </bottom>
      <diagonal/>
    </border>
    <border>
      <left style="medium">
        <color theme="1"/>
      </left>
      <right style="dotted">
        <color theme="0" tint="-0.249977111117893"/>
      </right>
      <top style="dotted">
        <color theme="0" tint="-0.249977111117893"/>
      </top>
      <bottom style="medium">
        <color indexed="64"/>
      </bottom>
      <diagonal/>
    </border>
    <border>
      <left style="dotted">
        <color theme="0" tint="-0.249977111117893"/>
      </left>
      <right/>
      <top style="dotted">
        <color theme="0" tint="-0.249977111117893"/>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theme="0" tint="-0.249977111117893"/>
      </bottom>
      <diagonal/>
    </border>
    <border>
      <left style="medium">
        <color indexed="64"/>
      </left>
      <right style="medium">
        <color indexed="64"/>
      </right>
      <top style="dotted">
        <color theme="0" tint="-0.249977111117893"/>
      </top>
      <bottom style="dotted">
        <color theme="0" tint="-0.249977111117893"/>
      </bottom>
      <diagonal/>
    </border>
    <border>
      <left style="medium">
        <color indexed="64"/>
      </left>
      <right style="medium">
        <color indexed="64"/>
      </right>
      <top style="dotted">
        <color theme="0" tint="-0.249977111117893"/>
      </top>
      <bottom style="medium">
        <color indexed="64"/>
      </bottom>
      <diagonal/>
    </border>
    <border>
      <left/>
      <right style="medium">
        <color indexed="64"/>
      </right>
      <top/>
      <bottom/>
      <diagonal/>
    </border>
    <border>
      <left/>
      <right style="medium">
        <color indexed="64"/>
      </right>
      <top/>
      <bottom style="medium">
        <color indexed="64"/>
      </bottom>
      <diagonal/>
    </border>
    <border>
      <left style="dotted">
        <color theme="0" tint="-0.249977111117893"/>
      </left>
      <right style="dotted">
        <color theme="0" tint="-0.249977111117893"/>
      </right>
      <top/>
      <bottom/>
      <diagonal/>
    </border>
    <border>
      <left style="dotted">
        <color theme="0" tint="-0.249977111117893"/>
      </left>
      <right style="medium">
        <color indexed="64"/>
      </right>
      <top/>
      <bottom style="dotted">
        <color theme="0" tint="-0.249977111117893"/>
      </bottom>
      <diagonal/>
    </border>
    <border>
      <left style="dotted">
        <color theme="0" tint="-0.249977111117893"/>
      </left>
      <right/>
      <top style="dotted">
        <color theme="0" tint="-0.249977111117893"/>
      </top>
      <bottom style="medium">
        <color theme="1"/>
      </bottom>
      <diagonal/>
    </border>
    <border>
      <left style="dotted">
        <color theme="0" tint="-0.249977111117893"/>
      </left>
      <right/>
      <top/>
      <bottom style="dotted">
        <color theme="0" tint="-0.249977111117893"/>
      </bottom>
      <diagonal/>
    </border>
    <border>
      <left style="medium">
        <color theme="1"/>
      </left>
      <right style="dotted">
        <color theme="0" tint="-0.249977111117893"/>
      </right>
      <top style="medium">
        <color theme="1"/>
      </top>
      <bottom style="medium">
        <color theme="1"/>
      </bottom>
      <diagonal/>
    </border>
    <border>
      <left style="dotted">
        <color theme="0" tint="-0.249977111117893"/>
      </left>
      <right style="dotted">
        <color theme="0" tint="-0.249977111117893"/>
      </right>
      <top style="medium">
        <color theme="1"/>
      </top>
      <bottom style="medium">
        <color theme="1"/>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tted">
        <color theme="0" tint="-0.2499465926084170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1"/>
      </top>
      <bottom/>
      <diagonal/>
    </border>
    <border>
      <left/>
      <right style="thin">
        <color indexed="64"/>
      </right>
      <top/>
      <bottom style="thin">
        <color theme="1"/>
      </bottom>
      <diagonal/>
    </border>
    <border>
      <left style="medium">
        <color theme="1"/>
      </left>
      <right/>
      <top/>
      <bottom/>
      <diagonal/>
    </border>
    <border>
      <left/>
      <right style="medium">
        <color theme="1"/>
      </right>
      <top/>
      <bottom/>
      <diagonal/>
    </border>
    <border>
      <left style="medium">
        <color theme="1"/>
      </left>
      <right/>
      <top/>
      <bottom style="dotted">
        <color theme="0" tint="-0.249977111117893"/>
      </bottom>
      <diagonal/>
    </border>
    <border>
      <left style="medium">
        <color theme="1"/>
      </left>
      <right/>
      <top style="medium">
        <color indexed="64"/>
      </top>
      <bottom style="dotted">
        <color theme="0" tint="-0.249977111117893"/>
      </bottom>
      <diagonal/>
    </border>
    <border>
      <left style="medium">
        <color theme="1"/>
      </left>
      <right/>
      <top style="dotted">
        <color theme="0" tint="-0.249977111117893"/>
      </top>
      <bottom style="medium">
        <color indexed="64"/>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0" tint="-0.249977111117893"/>
      </right>
      <top style="medium">
        <color indexed="64"/>
      </top>
      <bottom style="dashed">
        <color theme="0" tint="-0.249977111117893"/>
      </bottom>
      <diagonal/>
    </border>
    <border>
      <left style="medium">
        <color indexed="64"/>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0" tint="-0.249977111117893"/>
      </right>
      <top style="dashed">
        <color theme="0" tint="-0.249977111117893"/>
      </top>
      <bottom style="medium">
        <color indexed="64"/>
      </bottom>
      <diagonal/>
    </border>
    <border>
      <left style="medium">
        <color indexed="64"/>
      </left>
      <right style="dashed">
        <color theme="0" tint="-0.249977111117893"/>
      </right>
      <top/>
      <bottom style="dashed">
        <color theme="0" tint="-0.249977111117893"/>
      </bottom>
      <diagonal/>
    </border>
    <border>
      <left style="dashed">
        <color theme="0" tint="-0.249977111117893"/>
      </left>
      <right style="dashed">
        <color theme="0" tint="-0.249977111117893"/>
      </right>
      <top/>
      <bottom style="dashed">
        <color theme="0" tint="-0.249977111117893"/>
      </bottom>
      <diagonal/>
    </border>
    <border>
      <left style="dashed">
        <color theme="0" tint="-0.249977111117893"/>
      </left>
      <right style="dashed">
        <color theme="0" tint="-0.249977111117893"/>
      </right>
      <top style="medium">
        <color indexed="64"/>
      </top>
      <bottom style="medium">
        <color indexed="64"/>
      </bottom>
      <diagonal/>
    </border>
    <border>
      <left style="medium">
        <color indexed="64"/>
      </left>
      <right style="dashed">
        <color theme="0" tint="-0.249977111117893"/>
      </right>
      <top style="medium">
        <color indexed="64"/>
      </top>
      <bottom style="medium">
        <color indexed="64"/>
      </bottom>
      <diagonal/>
    </border>
    <border>
      <left/>
      <right style="dashed">
        <color theme="0" tint="-0.249977111117893"/>
      </right>
      <top style="medium">
        <color indexed="64"/>
      </top>
      <bottom style="medium">
        <color indexed="64"/>
      </bottom>
      <diagonal/>
    </border>
    <border>
      <left/>
      <right style="dashed">
        <color theme="0" tint="-0.249977111117893"/>
      </right>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top style="medium">
        <color indexed="64"/>
      </top>
      <bottom style="dashed">
        <color theme="0" tint="-0.249977111117893"/>
      </bottom>
      <diagonal/>
    </border>
    <border>
      <left/>
      <right/>
      <top style="dashed">
        <color theme="0" tint="-0.249977111117893"/>
      </top>
      <bottom style="medium">
        <color indexed="64"/>
      </bottom>
      <diagonal/>
    </border>
    <border>
      <left style="medium">
        <color indexed="64"/>
      </left>
      <right style="dashed">
        <color theme="0" tint="-0.249977111117893"/>
      </right>
      <top style="medium">
        <color indexed="64"/>
      </top>
      <bottom style="dashed">
        <color theme="0" tint="-0.249977111117893"/>
      </bottom>
      <diagonal/>
    </border>
    <border>
      <left style="medium">
        <color indexed="64"/>
      </left>
      <right style="dashed">
        <color theme="0" tint="-0.249977111117893"/>
      </right>
      <top style="dashed">
        <color theme="0" tint="-0.249977111117893"/>
      </top>
      <bottom/>
      <diagonal/>
    </border>
    <border>
      <left style="dashed">
        <color theme="0" tint="-0.249977111117893"/>
      </left>
      <right style="dashed">
        <color theme="0" tint="-0.249977111117893"/>
      </right>
      <top style="dashed">
        <color theme="0" tint="-0.249977111117893"/>
      </top>
      <bottom/>
      <diagonal/>
    </border>
    <border>
      <left/>
      <right style="dashed">
        <color theme="0" tint="-0.249977111117893"/>
      </right>
      <top style="dashed">
        <color theme="0" tint="-0.249977111117893"/>
      </top>
      <bottom/>
      <diagonal/>
    </border>
    <border>
      <left/>
      <right style="medium">
        <color indexed="64"/>
      </right>
      <top/>
      <bottom style="dotted">
        <color theme="0" tint="-0.249977111117893"/>
      </bottom>
      <diagonal/>
    </border>
    <border>
      <left style="medium">
        <color indexed="64"/>
      </left>
      <right style="medium">
        <color theme="1"/>
      </right>
      <top/>
      <bottom style="dotted">
        <color theme="0" tint="-0.249977111117893"/>
      </bottom>
      <diagonal/>
    </border>
    <border>
      <left style="medium">
        <color theme="1"/>
      </left>
      <right/>
      <top/>
      <bottom style="medium">
        <color indexed="64"/>
      </bottom>
      <diagonal/>
    </border>
    <border>
      <left style="medium">
        <color theme="1"/>
      </left>
      <right/>
      <top style="medium">
        <color indexed="64"/>
      </top>
      <bottom style="medium">
        <color indexed="64"/>
      </bottom>
      <diagonal/>
    </border>
    <border>
      <left/>
      <right/>
      <top style="dotted">
        <color theme="0" tint="-0.249977111117893"/>
      </top>
      <bottom/>
      <diagonal/>
    </border>
    <border>
      <left style="medium">
        <color theme="1"/>
      </left>
      <right style="medium">
        <color theme="1"/>
      </right>
      <top/>
      <bottom/>
      <diagonal/>
    </border>
    <border>
      <left style="dashed">
        <color theme="0" tint="-0.249977111117893"/>
      </left>
      <right/>
      <top style="dashed">
        <color theme="0" tint="-0.249977111117893"/>
      </top>
      <bottom style="dashed">
        <color theme="0" tint="-0.249977111117893"/>
      </bottom>
      <diagonal/>
    </border>
    <border>
      <left style="medium">
        <color theme="1"/>
      </left>
      <right/>
      <top style="medium">
        <color theme="1"/>
      </top>
      <bottom style="dashed">
        <color theme="0" tint="-0.249977111117893"/>
      </bottom>
      <diagonal/>
    </border>
    <border>
      <left/>
      <right/>
      <top style="medium">
        <color theme="1"/>
      </top>
      <bottom style="dashed">
        <color theme="0" tint="-0.249977111117893"/>
      </bottom>
      <diagonal/>
    </border>
    <border>
      <left/>
      <right style="medium">
        <color theme="1"/>
      </right>
      <top style="medium">
        <color theme="1"/>
      </top>
      <bottom style="dashed">
        <color theme="0" tint="-0.249977111117893"/>
      </bottom>
      <diagonal/>
    </border>
    <border>
      <left/>
      <right style="medium">
        <color theme="1"/>
      </right>
      <top style="medium">
        <color indexed="64"/>
      </top>
      <bottom/>
      <diagonal/>
    </border>
    <border>
      <left/>
      <right style="medium">
        <color theme="1"/>
      </right>
      <top/>
      <bottom style="medium">
        <color indexed="64"/>
      </bottom>
      <diagonal/>
    </border>
    <border>
      <left style="medium">
        <color theme="1"/>
      </left>
      <right/>
      <top style="dashed">
        <color theme="0" tint="-0.249977111117893"/>
      </top>
      <bottom style="dashed">
        <color theme="0" tint="-0.249977111117893"/>
      </bottom>
      <diagonal/>
    </border>
    <border>
      <left style="medium">
        <color theme="1"/>
      </left>
      <right/>
      <top style="dashed">
        <color theme="0" tint="-0.249977111117893"/>
      </top>
      <bottom style="medium">
        <color theme="1"/>
      </bottom>
      <diagonal/>
    </border>
    <border>
      <left/>
      <right/>
      <top style="dashed">
        <color theme="0" tint="-0.249977111117893"/>
      </top>
      <bottom style="medium">
        <color theme="1"/>
      </bottom>
      <diagonal/>
    </border>
    <border>
      <left/>
      <right style="medium">
        <color theme="1"/>
      </right>
      <top style="dashed">
        <color theme="0" tint="-0.249977111117893"/>
      </top>
      <bottom style="dashed">
        <color theme="0" tint="-0.249977111117893"/>
      </bottom>
      <diagonal/>
    </border>
    <border>
      <left/>
      <right style="medium">
        <color theme="1"/>
      </right>
      <top style="dashed">
        <color theme="0" tint="-0.249977111117893"/>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right/>
      <top/>
      <bottom style="dashed">
        <color indexed="64"/>
      </bottom>
      <diagonal/>
    </border>
    <border>
      <left/>
      <right/>
      <top style="dashed">
        <color theme="0" tint="-0.24994659260841701"/>
      </top>
      <bottom style="dashed">
        <color theme="0" tint="-0.24994659260841701"/>
      </bottom>
      <diagonal/>
    </border>
    <border>
      <left/>
      <right/>
      <top/>
      <bottom style="dashed">
        <color theme="0" tint="-0.24994659260841701"/>
      </bottom>
      <diagonal/>
    </border>
    <border>
      <left style="medium">
        <color theme="1"/>
      </left>
      <right/>
      <top style="medium">
        <color theme="1"/>
      </top>
      <bottom style="dashed">
        <color theme="0" tint="-0.24994659260841701"/>
      </bottom>
      <diagonal/>
    </border>
    <border>
      <left/>
      <right/>
      <top style="medium">
        <color theme="1"/>
      </top>
      <bottom style="dashed">
        <color theme="0" tint="-0.24994659260841701"/>
      </bottom>
      <diagonal/>
    </border>
    <border>
      <left/>
      <right style="medium">
        <color theme="1"/>
      </right>
      <top style="medium">
        <color theme="1"/>
      </top>
      <bottom style="dashed">
        <color theme="0" tint="-0.24994659260841701"/>
      </bottom>
      <diagonal/>
    </border>
    <border>
      <left style="medium">
        <color theme="1"/>
      </left>
      <right/>
      <top style="dashed">
        <color theme="0" tint="-0.24994659260841701"/>
      </top>
      <bottom style="dashed">
        <color theme="0" tint="-0.24994659260841701"/>
      </bottom>
      <diagonal/>
    </border>
    <border>
      <left/>
      <right style="medium">
        <color theme="1"/>
      </right>
      <top style="dashed">
        <color theme="0" tint="-0.24994659260841701"/>
      </top>
      <bottom style="dashed">
        <color theme="0" tint="-0.24994659260841701"/>
      </bottom>
      <diagonal/>
    </border>
    <border>
      <left style="medium">
        <color theme="1"/>
      </left>
      <right/>
      <top style="dashed">
        <color theme="0" tint="-0.24994659260841701"/>
      </top>
      <bottom style="medium">
        <color theme="1"/>
      </bottom>
      <diagonal/>
    </border>
    <border>
      <left/>
      <right/>
      <top style="dashed">
        <color theme="0" tint="-0.24994659260841701"/>
      </top>
      <bottom style="medium">
        <color theme="1"/>
      </bottom>
      <diagonal/>
    </border>
    <border>
      <left/>
      <right style="medium">
        <color theme="1"/>
      </right>
      <top style="dashed">
        <color theme="0" tint="-0.24994659260841701"/>
      </top>
      <bottom style="medium">
        <color theme="1"/>
      </bottom>
      <diagonal/>
    </border>
    <border>
      <left/>
      <right style="medium">
        <color theme="1"/>
      </right>
      <top style="medium">
        <color indexed="64"/>
      </top>
      <bottom style="medium">
        <color indexed="64"/>
      </bottom>
      <diagonal/>
    </border>
    <border>
      <left style="medium">
        <color theme="1"/>
      </left>
      <right style="dashed">
        <color theme="0" tint="-0.249977111117893"/>
      </right>
      <top style="medium">
        <color indexed="64"/>
      </top>
      <bottom style="dashed">
        <color theme="0" tint="-0.249977111117893"/>
      </bottom>
      <diagonal/>
    </border>
    <border>
      <left style="dashed">
        <color theme="0" tint="-0.249977111117893"/>
      </left>
      <right style="medium">
        <color theme="1"/>
      </right>
      <top style="medium">
        <color indexed="64"/>
      </top>
      <bottom style="dashed">
        <color theme="0" tint="-0.249977111117893"/>
      </bottom>
      <diagonal/>
    </border>
    <border>
      <left style="medium">
        <color theme="1"/>
      </left>
      <right style="dashed">
        <color theme="0" tint="-0.249977111117893"/>
      </right>
      <top style="dashed">
        <color theme="0" tint="-0.249977111117893"/>
      </top>
      <bottom style="dashed">
        <color theme="0" tint="-0.249977111117893"/>
      </bottom>
      <diagonal/>
    </border>
    <border>
      <left style="dashed">
        <color theme="0" tint="-0.249977111117893"/>
      </left>
      <right style="medium">
        <color theme="1"/>
      </right>
      <top style="dashed">
        <color theme="0" tint="-0.249977111117893"/>
      </top>
      <bottom style="dashed">
        <color theme="0" tint="-0.249977111117893"/>
      </bottom>
      <diagonal/>
    </border>
    <border>
      <left style="medium">
        <color theme="1"/>
      </left>
      <right style="dashed">
        <color theme="0" tint="-0.249977111117893"/>
      </right>
      <top style="dashed">
        <color theme="0" tint="-0.249977111117893"/>
      </top>
      <bottom style="medium">
        <color indexed="64"/>
      </bottom>
      <diagonal/>
    </border>
    <border>
      <left style="dashed">
        <color theme="0" tint="-0.249977111117893"/>
      </left>
      <right style="medium">
        <color theme="1"/>
      </right>
      <top style="dashed">
        <color theme="0" tint="-0.249977111117893"/>
      </top>
      <bottom style="medium">
        <color indexed="64"/>
      </bottom>
      <diagonal/>
    </border>
    <border>
      <left style="medium">
        <color theme="1"/>
      </left>
      <right style="dashed">
        <color theme="0" tint="-0.249977111117893"/>
      </right>
      <top style="dashed">
        <color theme="0" tint="-0.249977111117893"/>
      </top>
      <bottom style="medium">
        <color theme="1"/>
      </bottom>
      <diagonal/>
    </border>
    <border>
      <left style="dashed">
        <color theme="0" tint="-0.249977111117893"/>
      </left>
      <right style="dashed">
        <color theme="0" tint="-0.249977111117893"/>
      </right>
      <top style="dashed">
        <color theme="0" tint="-0.249977111117893"/>
      </top>
      <bottom style="medium">
        <color theme="1"/>
      </bottom>
      <diagonal/>
    </border>
    <border>
      <left style="dashed">
        <color theme="0" tint="-0.249977111117893"/>
      </left>
      <right style="medium">
        <color theme="1"/>
      </right>
      <top style="dashed">
        <color theme="0" tint="-0.249977111117893"/>
      </top>
      <bottom style="medium">
        <color theme="1"/>
      </bottom>
      <diagonal/>
    </border>
    <border>
      <left style="medium">
        <color theme="1"/>
      </left>
      <right style="dashed">
        <color theme="0" tint="-0.249977111117893"/>
      </right>
      <top style="dashed">
        <color theme="0" tint="-0.249977111117893"/>
      </top>
      <bottom/>
      <diagonal/>
    </border>
    <border>
      <left style="dashed">
        <color theme="0" tint="-0.249977111117893"/>
      </left>
      <right style="medium">
        <color theme="1"/>
      </right>
      <top style="dashed">
        <color theme="0" tint="-0.249977111117893"/>
      </top>
      <bottom/>
      <diagonal/>
    </border>
    <border>
      <left style="medium">
        <color theme="1"/>
      </left>
      <right style="dashed">
        <color theme="0" tint="-0.249977111117893"/>
      </right>
      <top/>
      <bottom style="dashed">
        <color theme="0" tint="-0.249977111117893"/>
      </bottom>
      <diagonal/>
    </border>
    <border>
      <left style="dashed">
        <color theme="0" tint="-0.249977111117893"/>
      </left>
      <right style="medium">
        <color theme="1"/>
      </right>
      <top/>
      <bottom style="dashed">
        <color theme="0" tint="-0.249977111117893"/>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diagonal/>
    </border>
    <border>
      <left style="medium">
        <color theme="1"/>
      </left>
      <right style="medium">
        <color indexed="64"/>
      </right>
      <top style="medium">
        <color indexed="64"/>
      </top>
      <bottom style="medium">
        <color indexed="64"/>
      </bottom>
      <diagonal/>
    </border>
    <border>
      <left style="dashed">
        <color theme="0" tint="-0.249977111117893"/>
      </left>
      <right style="medium">
        <color theme="1"/>
      </right>
      <top style="medium">
        <color indexed="64"/>
      </top>
      <bottom style="medium">
        <color indexed="64"/>
      </bottom>
      <diagonal/>
    </border>
    <border>
      <left style="medium">
        <color theme="1"/>
      </left>
      <right style="medium">
        <color indexed="64"/>
      </right>
      <top/>
      <bottom style="dashed">
        <color theme="0" tint="-0.249977111117893"/>
      </bottom>
      <diagonal/>
    </border>
    <border>
      <left style="medium">
        <color theme="1"/>
      </left>
      <right style="medium">
        <color indexed="64"/>
      </right>
      <top style="dashed">
        <color theme="0" tint="-0.249977111117893"/>
      </top>
      <bottom style="dashed">
        <color theme="0" tint="-0.249977111117893"/>
      </bottom>
      <diagonal/>
    </border>
    <border>
      <left style="medium">
        <color theme="1"/>
      </left>
      <right style="medium">
        <color indexed="64"/>
      </right>
      <top style="dashed">
        <color theme="0" tint="-0.249977111117893"/>
      </top>
      <bottom/>
      <diagonal/>
    </border>
    <border>
      <left style="medium">
        <color theme="1"/>
      </left>
      <right style="medium">
        <color indexed="64"/>
      </right>
      <top style="dashed">
        <color theme="0" tint="-0.249977111117893"/>
      </top>
      <bottom style="medium">
        <color theme="1"/>
      </bottom>
      <diagonal/>
    </border>
    <border>
      <left style="medium">
        <color indexed="64"/>
      </left>
      <right style="dashed">
        <color theme="0" tint="-0.249977111117893"/>
      </right>
      <top style="dashed">
        <color theme="0" tint="-0.249977111117893"/>
      </top>
      <bottom style="medium">
        <color theme="1"/>
      </bottom>
      <diagonal/>
    </border>
    <border>
      <left/>
      <right style="dashed">
        <color theme="0" tint="-0.249977111117893"/>
      </right>
      <top style="dashed">
        <color theme="0" tint="-0.249977111117893"/>
      </top>
      <bottom style="medium">
        <color theme="1"/>
      </bottom>
      <diagonal/>
    </border>
    <border>
      <left style="medium">
        <color theme="1"/>
      </left>
      <right/>
      <top style="medium">
        <color indexed="64"/>
      </top>
      <bottom style="dashed">
        <color theme="0" tint="-0.249977111117893"/>
      </bottom>
      <diagonal/>
    </border>
    <border>
      <left style="medium">
        <color theme="1"/>
      </left>
      <right/>
      <top style="dashed">
        <color theme="0" tint="-0.249977111117893"/>
      </top>
      <bottom/>
      <diagonal/>
    </border>
    <border>
      <left style="medium">
        <color indexed="64"/>
      </left>
      <right style="medium">
        <color indexed="64"/>
      </right>
      <top style="medium">
        <color theme="1"/>
      </top>
      <bottom/>
      <diagonal/>
    </border>
    <border>
      <left style="medium">
        <color indexed="64"/>
      </left>
      <right/>
      <top style="medium">
        <color theme="1"/>
      </top>
      <bottom style="medium">
        <color indexed="64"/>
      </bottom>
      <diagonal/>
    </border>
    <border>
      <left/>
      <right style="medium">
        <color indexed="64"/>
      </right>
      <top/>
      <bottom style="medium">
        <color theme="1"/>
      </bottom>
      <diagonal/>
    </border>
    <border>
      <left style="medium">
        <color indexed="64"/>
      </left>
      <right style="medium">
        <color indexed="64"/>
      </right>
      <top/>
      <bottom style="medium">
        <color theme="1"/>
      </bottom>
      <diagonal/>
    </border>
    <border>
      <left style="medium">
        <color indexed="64"/>
      </left>
      <right style="medium">
        <color theme="1"/>
      </right>
      <top/>
      <bottom style="medium">
        <color theme="1"/>
      </bottom>
      <diagonal/>
    </border>
    <border>
      <left/>
      <right/>
      <top style="dashed">
        <color indexed="64"/>
      </top>
      <bottom style="dashed">
        <color theme="1"/>
      </bottom>
      <diagonal/>
    </border>
    <border>
      <left style="medium">
        <color indexed="64"/>
      </left>
      <right style="medium">
        <color indexed="64"/>
      </right>
      <top style="dashed">
        <color theme="0" tint="-0.24994659260841701"/>
      </top>
      <bottom style="dotted">
        <color theme="0" tint="-0.249977111117893"/>
      </bottom>
      <diagonal/>
    </border>
    <border>
      <left style="medium">
        <color indexed="64"/>
      </left>
      <right style="medium">
        <color indexed="64"/>
      </right>
      <top style="dashed">
        <color theme="0" tint="-0.24994659260841701"/>
      </top>
      <bottom style="dashed">
        <color theme="0" tint="-0.24994659260841701"/>
      </bottom>
      <diagonal/>
    </border>
    <border>
      <left style="medium">
        <color theme="1"/>
      </left>
      <right style="medium">
        <color theme="1"/>
      </right>
      <top style="dashed">
        <color theme="0" tint="-0.24994659260841701"/>
      </top>
      <bottom style="dashed">
        <color theme="0" tint="-0.24994659260841701"/>
      </bottom>
      <diagonal/>
    </border>
    <border>
      <left style="medium">
        <color theme="1"/>
      </left>
      <right style="medium">
        <color indexed="64"/>
      </right>
      <top style="dashed">
        <color theme="0" tint="-0.24994659260841701"/>
      </top>
      <bottom style="dashed">
        <color theme="0" tint="-0.24994659260841701"/>
      </bottom>
      <diagonal/>
    </border>
    <border>
      <left style="medium">
        <color theme="1"/>
      </left>
      <right/>
      <top style="dashed">
        <color theme="0" tint="-0.24994659260841701"/>
      </top>
      <bottom style="dotted">
        <color theme="0" tint="-0.249977111117893"/>
      </bottom>
      <diagonal/>
    </border>
    <border>
      <left style="medium">
        <color indexed="64"/>
      </left>
      <right/>
      <top/>
      <bottom style="dashed">
        <color theme="0" tint="-0.24994659260841701"/>
      </bottom>
      <diagonal/>
    </border>
    <border>
      <left style="medium">
        <color theme="1"/>
      </left>
      <right/>
      <top/>
      <bottom style="dashed">
        <color theme="0" tint="-0.24994659260841701"/>
      </bottom>
      <diagonal/>
    </border>
    <border>
      <left style="medium">
        <color indexed="64"/>
      </left>
      <right style="medium">
        <color theme="1"/>
      </right>
      <top style="dotted">
        <color theme="0" tint="-0.249977111117893"/>
      </top>
      <bottom style="dotted">
        <color theme="0" tint="-0.249977111117893"/>
      </bottom>
      <diagonal/>
    </border>
    <border>
      <left/>
      <right style="medium">
        <color indexed="64"/>
      </right>
      <top style="dotted">
        <color theme="0" tint="-0.249977111117893"/>
      </top>
      <bottom style="medium">
        <color theme="1"/>
      </bottom>
      <diagonal/>
    </border>
    <border>
      <left style="medium">
        <color indexed="64"/>
      </left>
      <right style="medium">
        <color theme="1"/>
      </right>
      <top style="dotted">
        <color theme="0" tint="-0.249977111117893"/>
      </top>
      <bottom style="medium">
        <color theme="1"/>
      </bottom>
      <diagonal/>
    </border>
    <border>
      <left style="medium">
        <color indexed="64"/>
      </left>
      <right/>
      <top/>
      <bottom style="medium">
        <color theme="1"/>
      </bottom>
      <diagonal/>
    </border>
    <border>
      <left/>
      <right/>
      <top style="dashed">
        <color theme="0" tint="-0.24994659260841701"/>
      </top>
      <bottom style="dotted">
        <color theme="0" tint="-0.249977111117893"/>
      </bottom>
      <diagonal/>
    </border>
    <border>
      <left/>
      <right/>
      <top style="dotted">
        <color theme="0" tint="-0.249977111117893"/>
      </top>
      <bottom style="medium">
        <color theme="1"/>
      </bottom>
      <diagonal/>
    </border>
    <border>
      <left/>
      <right style="medium">
        <color theme="1"/>
      </right>
      <top/>
      <bottom style="dashed">
        <color theme="0" tint="-0.24994659260841701"/>
      </bottom>
      <diagonal/>
    </border>
    <border>
      <left/>
      <right style="medium">
        <color theme="1"/>
      </right>
      <top style="dashed">
        <color theme="0" tint="-0.24994659260841701"/>
      </top>
      <bottom style="dotted">
        <color theme="0" tint="-0.249977111117893"/>
      </bottom>
      <diagonal/>
    </border>
    <border>
      <left/>
      <right style="medium">
        <color theme="1"/>
      </right>
      <top style="dotted">
        <color theme="0" tint="-0.249977111117893"/>
      </top>
      <bottom style="medium">
        <color theme="1"/>
      </bottom>
      <diagonal/>
    </border>
    <border>
      <left/>
      <right style="medium">
        <color theme="1"/>
      </right>
      <top style="medium">
        <color indexed="64"/>
      </top>
      <bottom style="dashed">
        <color theme="0" tint="-0.249977111117893"/>
      </bottom>
      <diagonal/>
    </border>
    <border>
      <left style="medium">
        <color theme="1"/>
      </left>
      <right/>
      <top style="dashed">
        <color theme="0" tint="-0.249977111117893"/>
      </top>
      <bottom style="medium">
        <color indexed="64"/>
      </bottom>
      <diagonal/>
    </border>
    <border>
      <left/>
      <right style="medium">
        <color theme="1"/>
      </right>
      <top style="dashed">
        <color theme="0" tint="-0.249977111117893"/>
      </top>
      <bottom style="medium">
        <color indexed="64"/>
      </bottom>
      <diagonal/>
    </border>
    <border>
      <left style="medium">
        <color theme="1"/>
      </left>
      <right/>
      <top style="dotted">
        <color theme="0" tint="-0.249977111117893"/>
      </top>
      <bottom/>
      <diagonal/>
    </border>
    <border>
      <left style="medium">
        <color indexed="64"/>
      </left>
      <right/>
      <top style="medium">
        <color indexed="64"/>
      </top>
      <bottom style="dashed">
        <color theme="0" tint="-0.24994659260841701"/>
      </bottom>
      <diagonal/>
    </border>
    <border>
      <left/>
      <right style="medium">
        <color theme="1"/>
      </right>
      <top style="medium">
        <color indexed="64"/>
      </top>
      <bottom style="dashed">
        <color theme="0" tint="-0.24994659260841701"/>
      </bottom>
      <diagonal/>
    </border>
    <border>
      <left/>
      <right/>
      <top style="medium">
        <color indexed="64"/>
      </top>
      <bottom style="dashed">
        <color theme="0" tint="-0.24994659260841701"/>
      </bottom>
      <diagonal/>
    </border>
    <border>
      <left style="medium">
        <color theme="1"/>
      </left>
      <right/>
      <top style="medium">
        <color indexed="64"/>
      </top>
      <bottom style="dashed">
        <color theme="0" tint="-0.24994659260841701"/>
      </bottom>
      <diagonal/>
    </border>
    <border>
      <left style="medium">
        <color indexed="64"/>
      </left>
      <right style="medium">
        <color indexed="64"/>
      </right>
      <top style="medium">
        <color indexed="64"/>
      </top>
      <bottom style="dashed">
        <color theme="0" tint="-0.24994659260841701"/>
      </bottom>
      <diagonal/>
    </border>
    <border>
      <left style="medium">
        <color theme="1"/>
      </left>
      <right style="medium">
        <color indexed="64"/>
      </right>
      <top style="medium">
        <color indexed="64"/>
      </top>
      <bottom style="dotted">
        <color theme="0" tint="-0.249977111117893"/>
      </bottom>
      <diagonal/>
    </border>
    <border>
      <left style="medium">
        <color theme="1"/>
      </left>
      <right style="medium">
        <color indexed="64"/>
      </right>
      <top style="dotted">
        <color theme="0" tint="-0.249977111117893"/>
      </top>
      <bottom style="dotted">
        <color theme="0" tint="-0.249977111117893"/>
      </bottom>
      <diagonal/>
    </border>
    <border>
      <left style="medium">
        <color theme="1"/>
      </left>
      <right style="medium">
        <color indexed="64"/>
      </right>
      <top/>
      <bottom style="dotted">
        <color theme="0" tint="-0.249977111117893"/>
      </bottom>
      <diagonal/>
    </border>
    <border>
      <left style="medium">
        <color theme="1"/>
      </left>
      <right style="medium">
        <color indexed="64"/>
      </right>
      <top style="dotted">
        <color theme="0" tint="-0.249977111117893"/>
      </top>
      <bottom/>
      <diagonal/>
    </border>
    <border>
      <left style="medium">
        <color theme="1"/>
      </left>
      <right style="medium">
        <color indexed="64"/>
      </right>
      <top style="dotted">
        <color theme="0" tint="-0.249977111117893"/>
      </top>
      <bottom style="medium">
        <color indexed="64"/>
      </bottom>
      <diagonal/>
    </border>
    <border>
      <left style="medium">
        <color theme="1"/>
      </left>
      <right style="medium">
        <color indexed="64"/>
      </right>
      <top style="medium">
        <color indexed="64"/>
      </top>
      <bottom style="dashed">
        <color theme="0" tint="-0.24994659260841701"/>
      </bottom>
      <diagonal/>
    </border>
    <border>
      <left style="medium">
        <color theme="1"/>
      </left>
      <right style="medium">
        <color indexed="64"/>
      </right>
      <top style="dashed">
        <color theme="0" tint="-0.24994659260841701"/>
      </top>
      <bottom style="dotted">
        <color theme="0" tint="-0.249977111117893"/>
      </bottom>
      <diagonal/>
    </border>
    <border>
      <left style="medium">
        <color indexed="64"/>
      </left>
      <right style="medium">
        <color indexed="64"/>
      </right>
      <top style="dotted">
        <color theme="0" tint="-0.249977111117893"/>
      </top>
      <bottom/>
      <diagonal/>
    </border>
    <border>
      <left style="thin">
        <color theme="1"/>
      </left>
      <right/>
      <top/>
      <bottom/>
      <diagonal/>
    </border>
    <border>
      <left/>
      <right/>
      <top style="dotted">
        <color theme="0" tint="-0.249977111117893"/>
      </top>
      <bottom style="double">
        <color indexed="64"/>
      </bottom>
      <diagonal/>
    </border>
    <border>
      <left/>
      <right/>
      <top/>
      <bottom style="dotted">
        <color theme="0" tint="-0.249977111117893"/>
      </bottom>
      <diagonal/>
    </border>
    <border>
      <left style="medium">
        <color theme="1"/>
      </left>
      <right style="medium">
        <color theme="1"/>
      </right>
      <top style="medium">
        <color theme="1"/>
      </top>
      <bottom style="medium">
        <color theme="1"/>
      </bottom>
      <diagonal/>
    </border>
    <border>
      <left style="medium">
        <color theme="1"/>
      </left>
      <right/>
      <top/>
      <bottom style="double">
        <color indexed="64"/>
      </bottom>
      <diagonal/>
    </border>
    <border>
      <left/>
      <right style="medium">
        <color theme="1"/>
      </right>
      <top style="dotted">
        <color theme="0" tint="-0.249977111117893"/>
      </top>
      <bottom style="double">
        <color indexed="64"/>
      </bottom>
      <diagonal/>
    </border>
    <border>
      <left/>
      <right style="medium">
        <color theme="1"/>
      </right>
      <top style="double">
        <color indexed="64"/>
      </top>
      <bottom style="medium">
        <color indexed="64"/>
      </bottom>
      <diagonal/>
    </border>
    <border>
      <left style="medium">
        <color theme="1"/>
      </left>
      <right/>
      <top style="medium">
        <color indexed="64"/>
      </top>
      <bottom style="double">
        <color indexed="64"/>
      </bottom>
      <diagonal/>
    </border>
    <border>
      <left/>
      <right style="medium">
        <color theme="1"/>
      </right>
      <top style="medium">
        <color indexed="64"/>
      </top>
      <bottom style="double">
        <color indexed="64"/>
      </bottom>
      <diagonal/>
    </border>
    <border>
      <left/>
      <right/>
      <top style="double">
        <color indexed="64"/>
      </top>
      <bottom style="medium">
        <color theme="1"/>
      </bottom>
      <diagonal/>
    </border>
    <border>
      <left/>
      <right style="medium">
        <color theme="1"/>
      </right>
      <top style="double">
        <color indexed="64"/>
      </top>
      <bottom style="medium">
        <color theme="1"/>
      </bottom>
      <diagonal/>
    </border>
    <border>
      <left/>
      <right style="medium">
        <color theme="1"/>
      </right>
      <top/>
      <bottom style="dotted">
        <color theme="0" tint="-0.249977111117893"/>
      </bottom>
      <diagonal/>
    </border>
    <border>
      <left style="medium">
        <color theme="1"/>
      </left>
      <right style="dotted">
        <color theme="0" tint="-0.249977111117893"/>
      </right>
      <top style="dotted">
        <color theme="0" tint="-0.249977111117893"/>
      </top>
      <bottom style="double">
        <color theme="1"/>
      </bottom>
      <diagonal/>
    </border>
    <border>
      <left style="dotted">
        <color theme="0" tint="-0.249977111117893"/>
      </left>
      <right style="dotted">
        <color theme="0" tint="-0.249977111117893"/>
      </right>
      <top style="dotted">
        <color theme="0" tint="-0.249977111117893"/>
      </top>
      <bottom style="double">
        <color theme="1"/>
      </bottom>
      <diagonal/>
    </border>
    <border>
      <left style="dotted">
        <color theme="0" tint="-0.249977111117893"/>
      </left>
      <right/>
      <top style="dotted">
        <color theme="0" tint="-0.249977111117893"/>
      </top>
      <bottom style="double">
        <color theme="1"/>
      </bottom>
      <diagonal/>
    </border>
    <border>
      <left/>
      <right/>
      <top style="dotted">
        <color theme="0" tint="-0.249977111117893"/>
      </top>
      <bottom style="double">
        <color theme="1"/>
      </bottom>
      <diagonal/>
    </border>
    <border>
      <left/>
      <right style="medium">
        <color theme="1"/>
      </right>
      <top style="dotted">
        <color theme="0" tint="-0.249977111117893"/>
      </top>
      <bottom style="double">
        <color theme="1"/>
      </bottom>
      <diagonal/>
    </border>
    <border>
      <left style="dotted">
        <color theme="0" tint="-0.249977111117893"/>
      </left>
      <right/>
      <top style="dotted">
        <color theme="0" tint="-0.249977111117893"/>
      </top>
      <bottom/>
      <diagonal/>
    </border>
    <border>
      <left/>
      <right style="medium">
        <color theme="1"/>
      </right>
      <top style="dotted">
        <color theme="0" tint="-0.249977111117893"/>
      </top>
      <bottom/>
      <diagonal/>
    </border>
    <border>
      <left style="thin">
        <color theme="1"/>
      </left>
      <right style="dotted">
        <color theme="0" tint="-0.249977111117893"/>
      </right>
      <top style="thin">
        <color theme="1"/>
      </top>
      <bottom style="dotted">
        <color theme="0" tint="-0.249977111117893"/>
      </bottom>
      <diagonal/>
    </border>
    <border>
      <left style="dotted">
        <color theme="0" tint="-0.249977111117893"/>
      </left>
      <right/>
      <top style="thin">
        <color theme="1"/>
      </top>
      <bottom style="dotted">
        <color theme="0" tint="-0.249977111117893"/>
      </bottom>
      <diagonal/>
    </border>
    <border>
      <left/>
      <right/>
      <top style="thin">
        <color theme="1"/>
      </top>
      <bottom style="dotted">
        <color theme="0" tint="-0.249977111117893"/>
      </bottom>
      <diagonal/>
    </border>
    <border>
      <left style="thin">
        <color theme="1"/>
      </left>
      <right style="dotted">
        <color theme="0" tint="-0.249977111117893"/>
      </right>
      <top style="dotted">
        <color theme="0" tint="-0.249977111117893"/>
      </top>
      <bottom style="dotted">
        <color theme="0" tint="-0.249977111117893"/>
      </bottom>
      <diagonal/>
    </border>
    <border>
      <left style="thin">
        <color theme="1"/>
      </left>
      <right style="dotted">
        <color theme="0" tint="-0.249977111117893"/>
      </right>
      <top style="dotted">
        <color theme="0" tint="-0.249977111117893"/>
      </top>
      <bottom style="thin">
        <color theme="1"/>
      </bottom>
      <diagonal/>
    </border>
    <border>
      <left style="dotted">
        <color theme="0" tint="-0.249977111117893"/>
      </left>
      <right/>
      <top style="dotted">
        <color theme="0" tint="-0.249977111117893"/>
      </top>
      <bottom style="thin">
        <color theme="1"/>
      </bottom>
      <diagonal/>
    </border>
    <border>
      <left/>
      <right/>
      <top style="dotted">
        <color theme="0" tint="-0.249977111117893"/>
      </top>
      <bottom style="thin">
        <color theme="1"/>
      </bottom>
      <diagonal/>
    </border>
    <border>
      <left style="thin">
        <color theme="1"/>
      </left>
      <right style="thin">
        <color theme="1"/>
      </right>
      <top style="thin">
        <color theme="1"/>
      </top>
      <bottom style="dotted">
        <color theme="0" tint="-0.249977111117893"/>
      </bottom>
      <diagonal/>
    </border>
    <border>
      <left style="thin">
        <color theme="1"/>
      </left>
      <right style="thin">
        <color theme="1"/>
      </right>
      <top style="dotted">
        <color theme="0" tint="-0.249977111117893"/>
      </top>
      <bottom style="dotted">
        <color theme="0" tint="-0.249977111117893"/>
      </bottom>
      <diagonal/>
    </border>
    <border>
      <left style="thin">
        <color theme="1"/>
      </left>
      <right style="thin">
        <color theme="1"/>
      </right>
      <top style="dotted">
        <color theme="0" tint="-0.249977111117893"/>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medium">
        <color theme="1"/>
      </right>
      <top style="thin">
        <color theme="1"/>
      </top>
      <bottom style="dotted">
        <color theme="0" tint="-0.249977111117893"/>
      </bottom>
      <diagonal/>
    </border>
    <border>
      <left/>
      <right style="medium">
        <color theme="1"/>
      </right>
      <top style="dotted">
        <color theme="0" tint="-0.249977111117893"/>
      </top>
      <bottom style="thin">
        <color theme="1"/>
      </bottom>
      <diagonal/>
    </border>
    <border>
      <left style="thin">
        <color theme="1"/>
      </left>
      <right style="medium">
        <color theme="1"/>
      </right>
      <top style="thin">
        <color theme="1"/>
      </top>
      <bottom style="dotted">
        <color theme="0" tint="-0.249977111117893"/>
      </bottom>
      <diagonal/>
    </border>
    <border>
      <left style="thin">
        <color theme="1"/>
      </left>
      <right style="medium">
        <color theme="1"/>
      </right>
      <top style="dotted">
        <color theme="0" tint="-0.249977111117893"/>
      </top>
      <bottom style="dotted">
        <color theme="0" tint="-0.249977111117893"/>
      </bottom>
      <diagonal/>
    </border>
    <border>
      <left style="thin">
        <color theme="1"/>
      </left>
      <right style="medium">
        <color theme="1"/>
      </right>
      <top style="dotted">
        <color theme="0" tint="-0.249977111117893"/>
      </top>
      <bottom style="thin">
        <color theme="1"/>
      </bottom>
      <diagonal/>
    </border>
    <border>
      <left/>
      <right style="medium">
        <color theme="1"/>
      </right>
      <top style="thin">
        <color theme="1"/>
      </top>
      <bottom/>
      <diagonal/>
    </border>
    <border>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dotted">
        <color theme="0" tint="-0.249977111117893"/>
      </bottom>
      <diagonal/>
    </border>
    <border>
      <left style="thin">
        <color theme="1"/>
      </left>
      <right/>
      <top style="dotted">
        <color theme="0" tint="-0.249977111117893"/>
      </top>
      <bottom style="dotted">
        <color theme="0" tint="-0.249977111117893"/>
      </bottom>
      <diagonal/>
    </border>
    <border>
      <left style="thin">
        <color theme="1"/>
      </left>
      <right/>
      <top style="dotted">
        <color theme="0" tint="-0.249977111117893"/>
      </top>
      <bottom style="thin">
        <color theme="1"/>
      </bottom>
      <diagonal/>
    </border>
    <border>
      <left style="thin">
        <color theme="1"/>
      </left>
      <right/>
      <top style="medium">
        <color theme="1"/>
      </top>
      <bottom/>
      <diagonal/>
    </border>
    <border>
      <left style="thin">
        <color theme="1"/>
      </left>
      <right/>
      <top/>
      <bottom style="dotted">
        <color theme="0" tint="-0.249977111117893"/>
      </bottom>
      <diagonal/>
    </border>
    <border>
      <left style="thin">
        <color theme="1"/>
      </left>
      <right/>
      <top style="dotted">
        <color theme="0" tint="-0.249977111117893"/>
      </top>
      <bottom/>
      <diagonal/>
    </border>
    <border>
      <left style="thin">
        <color theme="1"/>
      </left>
      <right/>
      <top style="thin">
        <color theme="1"/>
      </top>
      <bottom/>
      <diagonal/>
    </border>
    <border>
      <left style="thin">
        <color theme="1"/>
      </left>
      <right/>
      <top style="dotted">
        <color theme="0" tint="-0.249977111117893"/>
      </top>
      <bottom style="double">
        <color theme="1"/>
      </bottom>
      <diagonal/>
    </border>
    <border>
      <left style="thin">
        <color theme="1"/>
      </left>
      <right/>
      <top/>
      <bottom style="medium">
        <color theme="1"/>
      </bottom>
      <diagonal/>
    </border>
    <border>
      <left style="thin">
        <color theme="1"/>
      </left>
      <right/>
      <top style="medium">
        <color theme="1"/>
      </top>
      <bottom style="dotted">
        <color theme="0" tint="-0.249977111117893"/>
      </bottom>
      <diagonal/>
    </border>
    <border>
      <left style="thin">
        <color theme="1"/>
      </left>
      <right/>
      <top style="dotted">
        <color theme="0" tint="-0.249977111117893"/>
      </top>
      <bottom style="double">
        <color indexed="64"/>
      </bottom>
      <diagonal/>
    </border>
    <border>
      <left style="thin">
        <color theme="1"/>
      </left>
      <right/>
      <top style="double">
        <color indexed="64"/>
      </top>
      <bottom style="medium">
        <color theme="1"/>
      </bottom>
      <diagonal/>
    </border>
    <border>
      <left style="thin">
        <color theme="1"/>
      </left>
      <right/>
      <top style="double">
        <color indexed="64"/>
      </top>
      <bottom style="medium">
        <color indexed="64"/>
      </bottom>
      <diagonal/>
    </border>
    <border>
      <left style="thin">
        <color theme="1"/>
      </left>
      <right/>
      <top style="medium">
        <color indexed="64"/>
      </top>
      <bottom style="double">
        <color indexed="64"/>
      </bottom>
      <diagonal/>
    </border>
    <border>
      <left/>
      <right style="thin">
        <color theme="1"/>
      </right>
      <top/>
      <bottom/>
      <diagonal/>
    </border>
    <border>
      <left style="thin">
        <color theme="1"/>
      </left>
      <right style="medium">
        <color indexed="64"/>
      </right>
      <top style="dotted">
        <color theme="0" tint="-0.249977111117893"/>
      </top>
      <bottom style="thin">
        <color theme="1"/>
      </bottom>
      <diagonal/>
    </border>
    <border>
      <left style="medium">
        <color indexed="64"/>
      </left>
      <right style="dotted">
        <color theme="0" tint="-0.249977111117893"/>
      </right>
      <top/>
      <bottom style="dotted">
        <color theme="0" tint="-0.249977111117893"/>
      </bottom>
      <diagonal/>
    </border>
    <border>
      <left style="medium">
        <color indexed="64"/>
      </left>
      <right style="dotted">
        <color theme="0" tint="-0.249977111117893"/>
      </right>
      <top style="dotted">
        <color theme="0" tint="-0.249977111117893"/>
      </top>
      <bottom/>
      <diagonal/>
    </border>
    <border>
      <left style="dotted">
        <color theme="0" tint="-0.249977111117893"/>
      </left>
      <right style="dotted">
        <color theme="0" tint="-0.249977111117893"/>
      </right>
      <top style="medium">
        <color indexed="64"/>
      </top>
      <bottom/>
      <diagonal/>
    </border>
    <border>
      <left style="dotted">
        <color theme="0" tint="-0.249977111117893"/>
      </left>
      <right style="medium">
        <color indexed="64"/>
      </right>
      <top style="medium">
        <color indexed="64"/>
      </top>
      <bottom/>
      <diagonal/>
    </border>
    <border>
      <left style="medium">
        <color indexed="64"/>
      </left>
      <right style="medium">
        <color indexed="64"/>
      </right>
      <top/>
      <bottom style="dotted">
        <color theme="0" tint="-0.249977111117893"/>
      </bottom>
      <diagonal/>
    </border>
    <border>
      <left style="medium">
        <color indexed="64"/>
      </left>
      <right style="dotted">
        <color theme="0" tint="-0.249977111117893"/>
      </right>
      <top/>
      <bottom/>
      <diagonal/>
    </border>
    <border>
      <left style="dotted">
        <color theme="0" tint="-0.249977111117893"/>
      </left>
      <right/>
      <top/>
      <bottom/>
      <diagonal/>
    </border>
    <border>
      <left style="dotted">
        <color theme="0" tint="-0.249977111117893"/>
      </left>
      <right/>
      <top style="medium">
        <color indexed="64"/>
      </top>
      <bottom/>
      <diagonal/>
    </border>
    <border>
      <left/>
      <right style="medium">
        <color indexed="64"/>
      </right>
      <top style="dotted">
        <color theme="0" tint="-0.249977111117893"/>
      </top>
      <bottom/>
      <diagonal/>
    </border>
    <border>
      <left style="thin">
        <color theme="1"/>
      </left>
      <right style="thin">
        <color theme="1"/>
      </right>
      <top style="dotted">
        <color theme="0" tint="-0.249977111117893"/>
      </top>
      <bottom style="thin">
        <color indexed="64"/>
      </bottom>
      <diagonal/>
    </border>
    <border>
      <left style="thin">
        <color theme="1"/>
      </left>
      <right/>
      <top style="dotted">
        <color theme="0" tint="-0.249977111117893"/>
      </top>
      <bottom style="thin">
        <color indexed="64"/>
      </bottom>
      <diagonal/>
    </border>
    <border>
      <left style="medium">
        <color indexed="64"/>
      </left>
      <right style="dotted">
        <color theme="0" tint="-0.249977111117893"/>
      </right>
      <top style="dotted">
        <color theme="0" tint="-0.249977111117893"/>
      </top>
      <bottom style="thin">
        <color indexed="64"/>
      </bottom>
      <diagonal/>
    </border>
    <border>
      <left style="dotted">
        <color theme="0" tint="-0.249977111117893"/>
      </left>
      <right style="dotted">
        <color theme="0" tint="-0.249977111117893"/>
      </right>
      <top style="dotted">
        <color theme="0" tint="-0.249977111117893"/>
      </top>
      <bottom style="thin">
        <color indexed="64"/>
      </bottom>
      <diagonal/>
    </border>
    <border>
      <left style="dotted">
        <color theme="0" tint="-0.249977111117893"/>
      </left>
      <right style="medium">
        <color indexed="64"/>
      </right>
      <top style="dotted">
        <color theme="0" tint="-0.249977111117893"/>
      </top>
      <bottom style="thin">
        <color indexed="64"/>
      </bottom>
      <diagonal/>
    </border>
    <border>
      <left/>
      <right style="medium">
        <color indexed="64"/>
      </right>
      <top style="dotted">
        <color theme="0" tint="-0.249977111117893"/>
      </top>
      <bottom style="thin">
        <color indexed="64"/>
      </bottom>
      <diagonal/>
    </border>
    <border>
      <left style="medium">
        <color indexed="64"/>
      </left>
      <right style="medium">
        <color indexed="64"/>
      </right>
      <top style="dotted">
        <color theme="0" tint="-0.249977111117893"/>
      </top>
      <bottom style="thin">
        <color indexed="64"/>
      </bottom>
      <diagonal/>
    </border>
    <border>
      <left style="thin">
        <color theme="1"/>
      </left>
      <right style="thin">
        <color theme="1"/>
      </right>
      <top style="thin">
        <color indexed="64"/>
      </top>
      <bottom style="dotted">
        <color theme="0" tint="-0.249977111117893"/>
      </bottom>
      <diagonal/>
    </border>
    <border>
      <left style="medium">
        <color indexed="64"/>
      </left>
      <right style="dotted">
        <color theme="0" tint="-0.249977111117893"/>
      </right>
      <top style="thin">
        <color indexed="64"/>
      </top>
      <bottom style="dotted">
        <color theme="0" tint="-0.249977111117893"/>
      </bottom>
      <diagonal/>
    </border>
    <border>
      <left style="dotted">
        <color theme="0" tint="-0.249977111117893"/>
      </left>
      <right style="dotted">
        <color theme="0" tint="-0.249977111117893"/>
      </right>
      <top style="thin">
        <color indexed="64"/>
      </top>
      <bottom style="dotted">
        <color theme="0" tint="-0.249977111117893"/>
      </bottom>
      <diagonal/>
    </border>
    <border>
      <left style="dotted">
        <color theme="0" tint="-0.249977111117893"/>
      </left>
      <right style="medium">
        <color indexed="64"/>
      </right>
      <top style="thin">
        <color indexed="64"/>
      </top>
      <bottom style="dotted">
        <color theme="0" tint="-0.249977111117893"/>
      </bottom>
      <diagonal/>
    </border>
    <border>
      <left/>
      <right style="medium">
        <color indexed="64"/>
      </right>
      <top style="thin">
        <color indexed="64"/>
      </top>
      <bottom style="dotted">
        <color theme="0" tint="-0.249977111117893"/>
      </bottom>
      <diagonal/>
    </border>
    <border>
      <left style="medium">
        <color indexed="64"/>
      </left>
      <right style="medium">
        <color indexed="64"/>
      </right>
      <top style="thin">
        <color indexed="64"/>
      </top>
      <bottom style="dotted">
        <color theme="0" tint="-0.249977111117893"/>
      </bottom>
      <diagonal/>
    </border>
    <border>
      <left style="medium">
        <color indexed="64"/>
      </left>
      <right style="dotted">
        <color theme="0" tint="-0.249977111117893"/>
      </right>
      <top style="medium">
        <color indexed="64"/>
      </top>
      <bottom/>
      <diagonal/>
    </border>
    <border>
      <left style="thin">
        <color theme="1"/>
      </left>
      <right style="thin">
        <color theme="1"/>
      </right>
      <top style="thin">
        <color indexed="64"/>
      </top>
      <bottom/>
      <diagonal/>
    </border>
    <border>
      <left/>
      <right/>
      <top style="thin">
        <color indexed="64"/>
      </top>
      <bottom style="dotted">
        <color theme="0" tint="-0.249977111117893"/>
      </bottom>
      <diagonal/>
    </border>
    <border>
      <left style="thin">
        <color theme="1"/>
      </left>
      <right style="thin">
        <color theme="1"/>
      </right>
      <top/>
      <bottom style="thin">
        <color indexed="64"/>
      </bottom>
      <diagonal/>
    </border>
    <border>
      <left/>
      <right/>
      <top style="dotted">
        <color theme="0" tint="-0.249977111117893"/>
      </top>
      <bottom style="thin">
        <color indexed="64"/>
      </bottom>
      <diagonal/>
    </border>
    <border>
      <left style="medium">
        <color indexed="64"/>
      </left>
      <right style="dotted">
        <color theme="0" tint="-0.249977111117893"/>
      </right>
      <top style="dotted">
        <color theme="0" tint="-0.249977111117893"/>
      </top>
      <bottom style="double">
        <color indexed="64"/>
      </bottom>
      <diagonal/>
    </border>
    <border>
      <left style="dotted">
        <color theme="0" tint="-0.249977111117893"/>
      </left>
      <right style="dotted">
        <color theme="0" tint="-0.249977111117893"/>
      </right>
      <top style="dotted">
        <color theme="0" tint="-0.249977111117893"/>
      </top>
      <bottom style="double">
        <color indexed="64"/>
      </bottom>
      <diagonal/>
    </border>
    <border>
      <left style="dotted">
        <color theme="0" tint="-0.249977111117893"/>
      </left>
      <right/>
      <top style="dotted">
        <color theme="0" tint="-0.249977111117893"/>
      </top>
      <bottom style="double">
        <color indexed="64"/>
      </bottom>
      <diagonal/>
    </border>
    <border>
      <left style="dotted">
        <color theme="0" tint="-0.249977111117893"/>
      </left>
      <right style="medium">
        <color indexed="64"/>
      </right>
      <top style="dotted">
        <color theme="0" tint="-0.249977111117893"/>
      </top>
      <bottom style="double">
        <color indexed="64"/>
      </bottom>
      <diagonal/>
    </border>
    <border>
      <left/>
      <right style="medium">
        <color indexed="64"/>
      </right>
      <top style="dotted">
        <color theme="0" tint="-0.249977111117893"/>
      </top>
      <bottom style="double">
        <color indexed="64"/>
      </bottom>
      <diagonal/>
    </border>
    <border>
      <left style="medium">
        <color indexed="64"/>
      </left>
      <right style="medium">
        <color indexed="64"/>
      </right>
      <top style="dotted">
        <color theme="0" tint="-0.249977111117893"/>
      </top>
      <bottom style="double">
        <color indexed="64"/>
      </bottom>
      <diagonal/>
    </border>
    <border>
      <left style="medium">
        <color indexed="64"/>
      </left>
      <right style="dotted">
        <color theme="0" tint="-0.249977111117893"/>
      </right>
      <top/>
      <bottom style="double">
        <color indexed="64"/>
      </bottom>
      <diagonal/>
    </border>
    <border>
      <left style="dotted">
        <color theme="0" tint="-0.249977111117893"/>
      </left>
      <right style="dotted">
        <color theme="0" tint="-0.249977111117893"/>
      </right>
      <top/>
      <bottom style="double">
        <color indexed="64"/>
      </bottom>
      <diagonal/>
    </border>
    <border>
      <left style="dotted">
        <color theme="0" tint="-0.249977111117893"/>
      </left>
      <right style="medium">
        <color indexed="64"/>
      </right>
      <top/>
      <bottom style="double">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theme="0" tint="-0.24994659260841701"/>
      </left>
      <right/>
      <top/>
      <bottom style="double">
        <color indexed="64"/>
      </bottom>
      <diagonal/>
    </border>
    <border>
      <left style="dotted">
        <color theme="0" tint="-0.24994659260841701"/>
      </left>
      <right/>
      <top style="medium">
        <color indexed="64"/>
      </top>
      <bottom style="medium">
        <color indexed="64"/>
      </bottom>
      <diagonal/>
    </border>
    <border>
      <left style="medium">
        <color theme="1"/>
      </left>
      <right style="dashed">
        <color theme="0" tint="-0.249977111117893"/>
      </right>
      <top style="medium">
        <color theme="1"/>
      </top>
      <bottom style="dashed">
        <color theme="0" tint="-0.249977111117893"/>
      </bottom>
      <diagonal/>
    </border>
    <border>
      <left style="dashed">
        <color theme="0" tint="-0.249977111117893"/>
      </left>
      <right style="dashed">
        <color theme="0" tint="-0.249977111117893"/>
      </right>
      <top style="medium">
        <color theme="1"/>
      </top>
      <bottom style="dashed">
        <color theme="0" tint="-0.249977111117893"/>
      </bottom>
      <diagonal/>
    </border>
    <border>
      <left style="dashed">
        <color theme="0" tint="-0.249977111117893"/>
      </left>
      <right style="medium">
        <color theme="1"/>
      </right>
      <top style="medium">
        <color theme="1"/>
      </top>
      <bottom style="dashed">
        <color theme="0" tint="-0.249977111117893"/>
      </bottom>
      <diagonal/>
    </border>
    <border>
      <left style="medium">
        <color theme="1"/>
      </left>
      <right style="dashed">
        <color theme="0" tint="-0.249977111117893"/>
      </right>
      <top style="medium">
        <color theme="1"/>
      </top>
      <bottom style="medium">
        <color theme="1"/>
      </bottom>
      <diagonal/>
    </border>
    <border>
      <left style="dashed">
        <color theme="0" tint="-0.249977111117893"/>
      </left>
      <right style="dashed">
        <color theme="0" tint="-0.249977111117893"/>
      </right>
      <top style="medium">
        <color theme="1"/>
      </top>
      <bottom style="medium">
        <color theme="1"/>
      </bottom>
      <diagonal/>
    </border>
    <border>
      <left style="dashed">
        <color theme="0" tint="-0.249977111117893"/>
      </left>
      <right style="medium">
        <color theme="1"/>
      </right>
      <top style="medium">
        <color theme="1"/>
      </top>
      <bottom style="medium">
        <color theme="1"/>
      </bottom>
      <diagonal/>
    </border>
    <border>
      <left style="medium">
        <color indexed="64"/>
      </left>
      <right style="dotted">
        <color theme="0" tint="-0.24994659260841701"/>
      </right>
      <top style="dotted">
        <color theme="0" tint="-0.24994659260841701"/>
      </top>
      <bottom style="dotted">
        <color theme="0" tint="-0.24994659260841701"/>
      </bottom>
      <diagonal/>
    </border>
    <border>
      <left style="medium">
        <color indexed="64"/>
      </left>
      <right style="dotted">
        <color theme="0" tint="-0.24994659260841701"/>
      </right>
      <top style="dotted">
        <color theme="0" tint="-0.24994659260841701"/>
      </top>
      <bottom style="medium">
        <color indexed="64"/>
      </bottom>
      <diagonal/>
    </border>
    <border>
      <left style="dotted">
        <color theme="0" tint="-0.24994659260841701"/>
      </left>
      <right style="dotted">
        <color theme="0" tint="-0.24994659260841701"/>
      </right>
      <top style="dotted">
        <color theme="0" tint="-0.24994659260841701"/>
      </top>
      <bottom style="medium">
        <color indexed="64"/>
      </bottom>
      <diagonal/>
    </border>
    <border>
      <left style="dotted">
        <color theme="0" tint="-0.24994659260841701"/>
      </left>
      <right style="medium">
        <color indexed="64"/>
      </right>
      <top style="dotted">
        <color theme="0" tint="-0.24994659260841701"/>
      </top>
      <bottom style="medium">
        <color indexed="64"/>
      </bottom>
      <diagonal/>
    </border>
    <border>
      <left style="medium">
        <color indexed="64"/>
      </left>
      <right style="dotted">
        <color theme="0" tint="-0.24994659260841701"/>
      </right>
      <top style="medium">
        <color indexed="64"/>
      </top>
      <bottom/>
      <diagonal/>
    </border>
    <border>
      <left style="dotted">
        <color theme="0" tint="-0.24994659260841701"/>
      </left>
      <right style="dotted">
        <color theme="0" tint="-0.24994659260841701"/>
      </right>
      <top style="medium">
        <color indexed="64"/>
      </top>
      <bottom/>
      <diagonal/>
    </border>
    <border>
      <left style="dotted">
        <color theme="0" tint="-0.24994659260841701"/>
      </left>
      <right style="medium">
        <color indexed="64"/>
      </right>
      <top style="medium">
        <color indexed="64"/>
      </top>
      <bottom/>
      <diagonal/>
    </border>
    <border>
      <left style="medium">
        <color indexed="64"/>
      </left>
      <right style="dotted">
        <color theme="0" tint="-0.24994659260841701"/>
      </right>
      <top style="dotted">
        <color theme="0" tint="-0.24994659260841701"/>
      </top>
      <bottom/>
      <diagonal/>
    </border>
    <border>
      <left style="medium">
        <color indexed="64"/>
      </left>
      <right style="dotted">
        <color theme="0" tint="-0.24994659260841701"/>
      </right>
      <top/>
      <bottom style="dotted">
        <color theme="0" tint="-0.24994659260841701"/>
      </bottom>
      <diagonal/>
    </border>
    <border>
      <left style="medium">
        <color indexed="64"/>
      </left>
      <right style="dotted">
        <color theme="0" tint="-0.24994659260841701"/>
      </right>
      <top style="medium">
        <color indexed="64"/>
      </top>
      <bottom style="medium">
        <color indexed="64"/>
      </bottom>
      <diagonal/>
    </border>
    <border>
      <left style="dotted">
        <color theme="0" tint="-0.24994659260841701"/>
      </left>
      <right style="dotted">
        <color theme="0" tint="-0.24994659260841701"/>
      </right>
      <top style="medium">
        <color indexed="64"/>
      </top>
      <bottom style="medium">
        <color indexed="64"/>
      </bottom>
      <diagonal/>
    </border>
    <border>
      <left style="dotted">
        <color theme="0" tint="-0.24994659260841701"/>
      </left>
      <right style="medium">
        <color indexed="64"/>
      </right>
      <top style="medium">
        <color indexed="64"/>
      </top>
      <bottom style="medium">
        <color indexed="64"/>
      </bottom>
      <diagonal/>
    </border>
    <border>
      <left style="dotted">
        <color theme="0" tint="-0.24994659260841701"/>
      </left>
      <right style="dotted">
        <color theme="0" tint="-0.24994659260841701"/>
      </right>
      <top/>
      <bottom style="medium">
        <color indexed="64"/>
      </bottom>
      <diagonal/>
    </border>
    <border>
      <left/>
      <right style="dotted">
        <color theme="0" tint="-0.24994659260841701"/>
      </right>
      <top style="medium">
        <color indexed="64"/>
      </top>
      <bottom style="medium">
        <color indexed="64"/>
      </bottom>
      <diagonal/>
    </border>
    <border>
      <left style="dotted">
        <color theme="0" tint="-0.24994659260841701"/>
      </left>
      <right style="dotted">
        <color theme="0" tint="-0.24994659260841701"/>
      </right>
      <top style="dashed">
        <color theme="0" tint="-0.24994659260841701"/>
      </top>
      <bottom style="dashed">
        <color theme="0" tint="-0.24994659260841701"/>
      </bottom>
      <diagonal/>
    </border>
    <border>
      <left style="dotted">
        <color theme="0" tint="-0.24994659260841701"/>
      </left>
      <right style="medium">
        <color indexed="64"/>
      </right>
      <top/>
      <bottom/>
      <diagonal/>
    </border>
    <border>
      <left style="dotted">
        <color theme="0" tint="-0.24994659260841701"/>
      </left>
      <right style="dotted">
        <color theme="0" tint="-0.24994659260841701"/>
      </right>
      <top style="dashed">
        <color theme="0" tint="-0.24994659260841701"/>
      </top>
      <bottom/>
      <diagonal/>
    </border>
    <border>
      <left style="dotted">
        <color theme="0" tint="-0.24994659260841701"/>
      </left>
      <right style="dotted">
        <color theme="0" tint="-0.24994659260841701"/>
      </right>
      <top/>
      <bottom style="dashed">
        <color theme="0" tint="-0.24994659260841701"/>
      </bottom>
      <diagonal/>
    </border>
    <border>
      <left style="dotted">
        <color theme="0" tint="-0.24994659260841701"/>
      </left>
      <right/>
      <top style="dotted">
        <color theme="0" tint="-0.24994659260841701"/>
      </top>
      <bottom/>
      <diagonal/>
    </border>
    <border>
      <left style="dotted">
        <color theme="0" tint="-0.24994659260841701"/>
      </left>
      <right/>
      <top style="dotted">
        <color theme="0" tint="-0.24994659260841701"/>
      </top>
      <bottom style="medium">
        <color indexed="64"/>
      </bottom>
      <diagonal/>
    </border>
    <border>
      <left/>
      <right style="dotted">
        <color theme="0" tint="-0.24994659260841701"/>
      </right>
      <top/>
      <bottom style="medium">
        <color indexed="64"/>
      </bottom>
      <diagonal/>
    </border>
    <border>
      <left style="medium">
        <color rgb="FFD05400"/>
      </left>
      <right/>
      <top style="medium">
        <color rgb="FFD05400"/>
      </top>
      <bottom style="medium">
        <color rgb="FFD05400"/>
      </bottom>
      <diagonal/>
    </border>
    <border>
      <left style="dotted">
        <color theme="0" tint="-0.249977111117893"/>
      </left>
      <right style="dotted">
        <color theme="0" tint="-0.249977111117893"/>
      </right>
      <top style="medium">
        <color rgb="FFD05400"/>
      </top>
      <bottom style="medium">
        <color rgb="FFD05400"/>
      </bottom>
      <diagonal/>
    </border>
    <border>
      <left style="dotted">
        <color theme="0" tint="-0.249977111117893"/>
      </left>
      <right style="medium">
        <color rgb="FFD05400"/>
      </right>
      <top style="medium">
        <color rgb="FFD05400"/>
      </top>
      <bottom style="medium">
        <color rgb="FFD05400"/>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s>
  <cellStyleXfs count="7">
    <xf numFmtId="0" fontId="0" fillId="0" borderId="0"/>
    <xf numFmtId="9" fontId="6" fillId="0" borderId="0" applyFont="0" applyFill="0" applyBorder="0" applyAlignment="0" applyProtection="0"/>
    <xf numFmtId="165" fontId="15" fillId="0" borderId="0"/>
    <xf numFmtId="0" fontId="28" fillId="0" borderId="0" applyNumberFormat="0" applyFill="0" applyBorder="0" applyAlignment="0" applyProtection="0"/>
    <xf numFmtId="0" fontId="55" fillId="0" borderId="0"/>
    <xf numFmtId="9" fontId="55" fillId="0" borderId="0" applyFont="0" applyFill="0" applyBorder="0" applyAlignment="0" applyProtection="0"/>
    <xf numFmtId="44" fontId="6" fillId="0" borderId="0" applyFont="0" applyFill="0" applyBorder="0" applyAlignment="0" applyProtection="0"/>
  </cellStyleXfs>
  <cellXfs count="1936">
    <xf numFmtId="0" fontId="0" fillId="0" borderId="0" xfId="0"/>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164" fontId="16" fillId="0" borderId="9" xfId="2" applyNumberFormat="1" applyFont="1" applyBorder="1" applyProtection="1">
      <protection locked="0"/>
    </xf>
    <xf numFmtId="164" fontId="16" fillId="0" borderId="10" xfId="2" applyNumberFormat="1" applyFont="1" applyBorder="1" applyProtection="1">
      <protection locked="0"/>
    </xf>
    <xf numFmtId="164" fontId="16" fillId="0" borderId="11" xfId="2" applyNumberFormat="1" applyFont="1" applyBorder="1" applyProtection="1">
      <protection locked="0"/>
    </xf>
    <xf numFmtId="164" fontId="16" fillId="0" borderId="12" xfId="2" applyNumberFormat="1" applyFont="1" applyBorder="1" applyProtection="1">
      <protection locked="0"/>
    </xf>
    <xf numFmtId="164" fontId="16" fillId="0" borderId="13" xfId="2" applyNumberFormat="1" applyFont="1" applyBorder="1" applyProtection="1">
      <protection locked="0"/>
    </xf>
    <xf numFmtId="164" fontId="16" fillId="0" borderId="14" xfId="2" applyNumberFormat="1" applyFont="1" applyBorder="1" applyProtection="1">
      <protection locked="0"/>
    </xf>
    <xf numFmtId="164" fontId="20" fillId="0" borderId="9" xfId="2" applyNumberFormat="1" applyFont="1" applyBorder="1" applyProtection="1">
      <protection locked="0"/>
    </xf>
    <xf numFmtId="164" fontId="20" fillId="0" borderId="10" xfId="2" applyNumberFormat="1" applyFont="1" applyBorder="1" applyProtection="1">
      <protection locked="0"/>
    </xf>
    <xf numFmtId="164" fontId="20" fillId="0" borderId="11" xfId="2" applyNumberFormat="1" applyFont="1" applyBorder="1" applyProtection="1">
      <protection locked="0"/>
    </xf>
    <xf numFmtId="164" fontId="20" fillId="0" borderId="12" xfId="2" applyNumberFormat="1" applyFont="1" applyBorder="1" applyProtection="1">
      <protection locked="0"/>
    </xf>
    <xf numFmtId="164" fontId="20" fillId="0" borderId="13" xfId="2" applyNumberFormat="1" applyFont="1" applyBorder="1" applyProtection="1">
      <protection locked="0"/>
    </xf>
    <xf numFmtId="164" fontId="20" fillId="0" borderId="14" xfId="2" applyNumberFormat="1" applyFont="1" applyBorder="1" applyProtection="1">
      <protection locked="0"/>
    </xf>
    <xf numFmtId="164" fontId="20" fillId="0" borderId="32" xfId="2" applyNumberFormat="1" applyFont="1" applyBorder="1" applyProtection="1">
      <protection locked="0"/>
    </xf>
    <xf numFmtId="164" fontId="20" fillId="0" borderId="33" xfId="2" applyNumberFormat="1" applyFont="1" applyBorder="1" applyProtection="1">
      <protection locked="0"/>
    </xf>
    <xf numFmtId="164" fontId="20" fillId="0" borderId="51" xfId="2" applyNumberFormat="1" applyFont="1" applyBorder="1" applyProtection="1">
      <protection locked="0"/>
    </xf>
    <xf numFmtId="164" fontId="20" fillId="0" borderId="52" xfId="2" applyNumberFormat="1" applyFont="1" applyBorder="1" applyProtection="1">
      <protection locked="0"/>
    </xf>
    <xf numFmtId="164" fontId="20" fillId="0" borderId="53" xfId="2" applyNumberFormat="1" applyFont="1" applyBorder="1" applyProtection="1">
      <protection locked="0"/>
    </xf>
    <xf numFmtId="164" fontId="20" fillId="0" borderId="54" xfId="2" applyNumberFormat="1" applyFont="1" applyBorder="1" applyProtection="1">
      <protection locked="0"/>
    </xf>
    <xf numFmtId="164" fontId="20" fillId="0" borderId="55" xfId="2" applyNumberFormat="1" applyFont="1" applyBorder="1" applyProtection="1">
      <protection locked="0"/>
    </xf>
    <xf numFmtId="164" fontId="20" fillId="0" borderId="56" xfId="2" applyNumberFormat="1" applyFont="1" applyBorder="1" applyProtection="1">
      <protection locked="0"/>
    </xf>
    <xf numFmtId="164" fontId="20" fillId="0" borderId="57" xfId="2" applyNumberFormat="1" applyFont="1" applyBorder="1" applyProtection="1">
      <protection locked="0"/>
    </xf>
    <xf numFmtId="164" fontId="20" fillId="0" borderId="48" xfId="2" applyNumberFormat="1" applyFont="1" applyBorder="1" applyProtection="1">
      <protection locked="0"/>
    </xf>
    <xf numFmtId="164" fontId="20" fillId="0" borderId="49" xfId="2" applyNumberFormat="1" applyFont="1" applyBorder="1" applyProtection="1">
      <protection locked="0"/>
    </xf>
    <xf numFmtId="164" fontId="20" fillId="0" borderId="71" xfId="2" applyNumberFormat="1" applyFont="1" applyBorder="1" applyProtection="1">
      <protection locked="0"/>
    </xf>
    <xf numFmtId="164" fontId="20" fillId="0" borderId="50" xfId="2" applyNumberFormat="1" applyFont="1" applyBorder="1" applyProtection="1">
      <protection locked="0"/>
    </xf>
    <xf numFmtId="164" fontId="20" fillId="0" borderId="86" xfId="2" applyNumberFormat="1" applyFont="1" applyBorder="1" applyProtection="1">
      <protection locked="0"/>
    </xf>
    <xf numFmtId="164" fontId="16" fillId="0" borderId="48" xfId="2" applyNumberFormat="1" applyFont="1" applyBorder="1" applyProtection="1">
      <protection locked="0"/>
    </xf>
    <xf numFmtId="164" fontId="16" fillId="0" borderId="54" xfId="2" applyNumberFormat="1" applyFont="1" applyBorder="1" applyProtection="1">
      <protection locked="0"/>
    </xf>
    <xf numFmtId="164" fontId="16" fillId="0" borderId="55" xfId="2" applyNumberFormat="1" applyFont="1" applyBorder="1" applyProtection="1">
      <protection locked="0"/>
    </xf>
    <xf numFmtId="164" fontId="16" fillId="0" borderId="56" xfId="2" applyNumberFormat="1" applyFont="1" applyBorder="1" applyProtection="1">
      <protection locked="0"/>
    </xf>
    <xf numFmtId="164" fontId="16" fillId="0" borderId="88" xfId="2" applyNumberFormat="1" applyFont="1" applyBorder="1" applyProtection="1">
      <protection locked="0"/>
    </xf>
    <xf numFmtId="164" fontId="16" fillId="0" borderId="89" xfId="2" applyNumberFormat="1" applyFont="1" applyBorder="1" applyProtection="1">
      <protection locked="0"/>
    </xf>
    <xf numFmtId="164" fontId="16" fillId="0" borderId="90" xfId="2" applyNumberFormat="1" applyFont="1" applyBorder="1" applyProtection="1">
      <protection locked="0"/>
    </xf>
    <xf numFmtId="164" fontId="16" fillId="0" borderId="94" xfId="2" applyNumberFormat="1" applyFont="1" applyBorder="1" applyProtection="1">
      <protection locked="0"/>
    </xf>
    <xf numFmtId="164" fontId="12" fillId="0" borderId="9" xfId="2" applyNumberFormat="1" applyFont="1" applyBorder="1" applyProtection="1">
      <protection locked="0"/>
    </xf>
    <xf numFmtId="164" fontId="12" fillId="0" borderId="94" xfId="2" applyNumberFormat="1" applyFont="1" applyBorder="1" applyProtection="1">
      <protection locked="0"/>
    </xf>
    <xf numFmtId="164" fontId="12" fillId="0" borderId="48" xfId="2" applyNumberFormat="1" applyFont="1" applyBorder="1" applyProtection="1">
      <protection locked="0"/>
    </xf>
    <xf numFmtId="0" fontId="0" fillId="0" borderId="0" xfId="0" applyAlignment="1">
      <alignment horizontal="right"/>
    </xf>
    <xf numFmtId="0" fontId="3" fillId="0" borderId="0" xfId="0" applyFont="1" applyAlignment="1">
      <alignment horizontal="left"/>
    </xf>
    <xf numFmtId="0" fontId="35" fillId="0" borderId="99"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wrapText="1"/>
      <protection locked="0"/>
    </xf>
    <xf numFmtId="0" fontId="35" fillId="0" borderId="108" xfId="0" applyFont="1" applyBorder="1" applyAlignment="1" applyProtection="1">
      <alignment horizontal="center" vertical="center" wrapText="1"/>
      <protection locked="0"/>
    </xf>
    <xf numFmtId="0" fontId="36" fillId="0" borderId="108" xfId="0" applyFont="1" applyBorder="1" applyAlignment="1" applyProtection="1">
      <alignment horizontal="center" vertical="center" wrapText="1"/>
      <protection locked="0"/>
    </xf>
    <xf numFmtId="0" fontId="35" fillId="0" borderId="110" xfId="0" applyFont="1" applyBorder="1" applyAlignment="1" applyProtection="1">
      <alignment horizontal="center" vertical="center" wrapText="1"/>
      <protection locked="0"/>
    </xf>
    <xf numFmtId="0" fontId="35" fillId="0" borderId="111" xfId="0" applyFont="1" applyBorder="1" applyAlignment="1" applyProtection="1">
      <alignment horizontal="center" vertical="center" wrapText="1"/>
      <protection locked="0"/>
    </xf>
    <xf numFmtId="0" fontId="35" fillId="0" borderId="113" xfId="0" applyFont="1" applyBorder="1" applyAlignment="1" applyProtection="1">
      <alignment horizontal="center" vertical="center" wrapText="1"/>
      <protection locked="0"/>
    </xf>
    <xf numFmtId="0" fontId="35" fillId="0" borderId="115" xfId="0" applyFont="1" applyBorder="1" applyAlignment="1" applyProtection="1">
      <alignment horizontal="center" vertical="center" wrapText="1"/>
      <protection locked="0"/>
    </xf>
    <xf numFmtId="0" fontId="35" fillId="0" borderId="116" xfId="0" applyFont="1" applyBorder="1" applyAlignment="1" applyProtection="1">
      <alignment horizontal="center" vertical="center" wrapText="1"/>
      <protection locked="0"/>
    </xf>
    <xf numFmtId="0" fontId="36" fillId="0" borderId="113" xfId="0" applyFont="1" applyBorder="1" applyAlignment="1" applyProtection="1">
      <alignment horizontal="center" vertical="center" wrapText="1"/>
      <protection locked="0"/>
    </xf>
    <xf numFmtId="0" fontId="36" fillId="0" borderId="115" xfId="0" applyFont="1" applyBorder="1" applyAlignment="1" applyProtection="1">
      <alignment horizontal="center" vertical="center" wrapText="1"/>
      <protection locked="0"/>
    </xf>
    <xf numFmtId="0" fontId="36" fillId="0" borderId="116" xfId="0" applyFont="1" applyBorder="1" applyAlignment="1" applyProtection="1">
      <alignment horizontal="center" vertical="center" wrapText="1"/>
      <protection locked="0"/>
    </xf>
    <xf numFmtId="0" fontId="35" fillId="0" borderId="124" xfId="0" applyFont="1" applyBorder="1" applyAlignment="1" applyProtection="1">
      <alignment horizontal="center" vertical="center" wrapText="1"/>
      <protection locked="0"/>
    </xf>
    <xf numFmtId="0" fontId="35" fillId="0" borderId="107" xfId="0" applyFont="1" applyBorder="1" applyAlignment="1" applyProtection="1">
      <alignment horizontal="center" vertical="center" wrapText="1"/>
      <protection locked="0"/>
    </xf>
    <xf numFmtId="0" fontId="35" fillId="0" borderId="125" xfId="0" applyFont="1" applyBorder="1" applyAlignment="1" applyProtection="1">
      <alignment horizontal="center" vertical="center" wrapText="1"/>
      <protection locked="0"/>
    </xf>
    <xf numFmtId="0" fontId="35" fillId="0" borderId="124" xfId="0" applyFont="1" applyBorder="1" applyAlignment="1">
      <alignment horizontal="center" vertical="center" wrapText="1"/>
    </xf>
    <xf numFmtId="0" fontId="35" fillId="0" borderId="110" xfId="0" applyFont="1" applyBorder="1" applyAlignment="1">
      <alignment horizontal="center" vertical="center" wrapText="1"/>
    </xf>
    <xf numFmtId="0" fontId="35" fillId="0" borderId="111"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113" xfId="0" applyFont="1" applyBorder="1" applyAlignment="1">
      <alignment horizontal="center" vertical="center" wrapText="1"/>
    </xf>
    <xf numFmtId="0" fontId="35" fillId="0" borderId="125" xfId="0" applyFont="1" applyBorder="1" applyAlignment="1">
      <alignment horizontal="center" vertical="center" wrapText="1"/>
    </xf>
    <xf numFmtId="0" fontId="35" fillId="0" borderId="115" xfId="0" applyFont="1" applyBorder="1" applyAlignment="1">
      <alignment horizontal="center" vertical="center" wrapText="1"/>
    </xf>
    <xf numFmtId="0" fontId="35" fillId="0" borderId="116" xfId="0" applyFont="1" applyBorder="1" applyAlignment="1">
      <alignment horizontal="center" vertical="center" wrapText="1"/>
    </xf>
    <xf numFmtId="0" fontId="35" fillId="0" borderId="129" xfId="0" applyFont="1" applyBorder="1" applyAlignment="1" applyProtection="1">
      <alignment horizontal="center" vertical="center" wrapText="1"/>
      <protection locked="0"/>
    </xf>
    <xf numFmtId="0" fontId="35" fillId="0" borderId="128" xfId="0" applyFont="1" applyBorder="1" applyAlignment="1" applyProtection="1">
      <alignment horizontal="center" vertical="center" wrapText="1"/>
      <protection locked="0"/>
    </xf>
    <xf numFmtId="0" fontId="35" fillId="0" borderId="129" xfId="0" applyFont="1" applyBorder="1" applyAlignment="1">
      <alignment horizontal="center" vertical="center" wrapText="1"/>
    </xf>
    <xf numFmtId="0" fontId="35" fillId="0" borderId="108" xfId="0" applyFont="1" applyBorder="1" applyAlignment="1">
      <alignment horizontal="center" vertical="center" wrapText="1"/>
    </xf>
    <xf numFmtId="0" fontId="35" fillId="0" borderId="128" xfId="0" applyFont="1" applyBorder="1" applyAlignment="1">
      <alignment horizontal="center" vertical="center" wrapText="1"/>
    </xf>
    <xf numFmtId="0" fontId="36" fillId="0" borderId="128" xfId="0" applyFont="1" applyBorder="1" applyAlignment="1" applyProtection="1">
      <alignment horizontal="center" vertical="center" wrapText="1"/>
      <protection locked="0"/>
    </xf>
    <xf numFmtId="0" fontId="9" fillId="0" borderId="4" xfId="0" applyFont="1" applyBorder="1" applyAlignment="1">
      <alignment vertical="top" wrapText="1"/>
    </xf>
    <xf numFmtId="0" fontId="9" fillId="0" borderId="0" xfId="0" applyFont="1" applyAlignment="1">
      <alignment vertical="top" wrapText="1"/>
    </xf>
    <xf numFmtId="0" fontId="8" fillId="0" borderId="0" xfId="0" applyFont="1"/>
    <xf numFmtId="38" fontId="11" fillId="0" borderId="0" xfId="0" applyNumberFormat="1" applyFont="1" applyAlignment="1">
      <alignment horizontal="right"/>
    </xf>
    <xf numFmtId="38" fontId="11" fillId="0" borderId="0" xfId="0" applyNumberFormat="1" applyFont="1" applyAlignment="1">
      <alignment horizontal="left"/>
    </xf>
    <xf numFmtId="0" fontId="9" fillId="0" borderId="5" xfId="0" applyFont="1" applyBorder="1" applyAlignment="1">
      <alignment vertical="top" wrapText="1"/>
    </xf>
    <xf numFmtId="164" fontId="8" fillId="0" borderId="0" xfId="0" applyNumberFormat="1" applyFont="1"/>
    <xf numFmtId="164" fontId="8" fillId="0" borderId="0" xfId="0" applyNumberFormat="1" applyFont="1" applyAlignment="1">
      <alignment horizontal="center" vertical="center"/>
    </xf>
    <xf numFmtId="10" fontId="8" fillId="0" borderId="0" xfId="1" applyNumberFormat="1" applyFont="1" applyFill="1" applyProtection="1"/>
    <xf numFmtId="2" fontId="8" fillId="0" borderId="0" xfId="0" applyNumberFormat="1" applyFont="1"/>
    <xf numFmtId="1" fontId="8" fillId="0" borderId="0" xfId="0" applyNumberFormat="1" applyFont="1"/>
    <xf numFmtId="10" fontId="8" fillId="0" borderId="0" xfId="1" applyNumberFormat="1" applyFont="1" applyFill="1" applyAlignment="1" applyProtection="1">
      <alignment horizontal="center" vertical="center"/>
    </xf>
    <xf numFmtId="0" fontId="7" fillId="0" borderId="0" xfId="0" applyFont="1"/>
    <xf numFmtId="0" fontId="10" fillId="0" borderId="0" xfId="0" applyFont="1" applyAlignment="1">
      <alignment horizontal="left"/>
    </xf>
    <xf numFmtId="0" fontId="7" fillId="0" borderId="0" xfId="0" applyFont="1" applyAlignment="1">
      <alignment horizontal="left"/>
    </xf>
    <xf numFmtId="0" fontId="7" fillId="0" borderId="0" xfId="0" applyFont="1" applyAlignment="1">
      <alignment horizontal="center" vertical="center"/>
    </xf>
    <xf numFmtId="0" fontId="10" fillId="2" borderId="3" xfId="0" applyFont="1" applyFill="1" applyBorder="1" applyAlignment="1">
      <alignment horizontal="left"/>
    </xf>
    <xf numFmtId="0" fontId="7" fillId="2" borderId="3" xfId="0" applyFont="1" applyFill="1" applyBorder="1" applyAlignment="1">
      <alignment horizontal="left"/>
    </xf>
    <xf numFmtId="0" fontId="7" fillId="2" borderId="3" xfId="0" applyFont="1" applyFill="1" applyBorder="1"/>
    <xf numFmtId="0" fontId="10" fillId="0" borderId="3" xfId="0" applyFont="1" applyBorder="1" applyAlignment="1">
      <alignment horizontal="left"/>
    </xf>
    <xf numFmtId="0" fontId="7" fillId="0" borderId="3" xfId="0" applyFont="1" applyBorder="1" applyAlignment="1">
      <alignment horizontal="left"/>
    </xf>
    <xf numFmtId="0" fontId="7" fillId="0" borderId="3" xfId="0" applyFont="1" applyBorder="1"/>
    <xf numFmtId="0" fontId="10"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2" fontId="8" fillId="0" borderId="0" xfId="0" applyNumberFormat="1" applyFont="1" applyAlignment="1">
      <alignment vertical="center"/>
    </xf>
    <xf numFmtId="10" fontId="8" fillId="0" borderId="0" xfId="1" applyNumberFormat="1" applyFont="1" applyFill="1" applyAlignment="1" applyProtection="1">
      <alignment vertical="center"/>
    </xf>
    <xf numFmtId="2" fontId="8" fillId="0" borderId="0" xfId="1" applyNumberFormat="1" applyFont="1" applyFill="1" applyAlignment="1" applyProtection="1">
      <alignment vertical="center"/>
    </xf>
    <xf numFmtId="1" fontId="8" fillId="0" borderId="0" xfId="0" applyNumberFormat="1" applyFont="1" applyAlignment="1">
      <alignment vertical="center"/>
    </xf>
    <xf numFmtId="164" fontId="8" fillId="0" borderId="0" xfId="0" applyNumberFormat="1" applyFont="1" applyAlignment="1">
      <alignment vertical="center"/>
    </xf>
    <xf numFmtId="1" fontId="42" fillId="0" borderId="105" xfId="1" applyNumberFormat="1" applyFont="1" applyFill="1" applyBorder="1" applyAlignment="1" applyProtection="1">
      <alignment horizontal="left" vertical="center"/>
      <protection locked="0"/>
    </xf>
    <xf numFmtId="1" fontId="42" fillId="0" borderId="103" xfId="1" applyNumberFormat="1" applyFont="1" applyFill="1" applyBorder="1" applyAlignment="1" applyProtection="1">
      <alignment horizontal="left" vertical="center"/>
      <protection locked="0"/>
    </xf>
    <xf numFmtId="2" fontId="42" fillId="0" borderId="104" xfId="1" applyNumberFormat="1" applyFont="1" applyFill="1" applyBorder="1" applyAlignment="1" applyProtection="1">
      <alignment horizontal="left" vertical="center"/>
      <protection locked="0"/>
    </xf>
    <xf numFmtId="38" fontId="17" fillId="0" borderId="0" xfId="0" applyNumberFormat="1" applyFont="1" applyAlignment="1">
      <alignment horizontal="center"/>
    </xf>
    <xf numFmtId="38" fontId="11" fillId="0" borderId="0" xfId="0" applyNumberFormat="1" applyFont="1"/>
    <xf numFmtId="49" fontId="14" fillId="0" borderId="0" xfId="0" applyNumberFormat="1" applyFont="1" applyAlignment="1">
      <alignment horizontal="left" vertical="center"/>
    </xf>
    <xf numFmtId="0" fontId="14" fillId="0" borderId="0" xfId="0" applyFont="1" applyAlignment="1">
      <alignment horizontal="center" vertical="center"/>
    </xf>
    <xf numFmtId="168" fontId="14" fillId="0" borderId="47" xfId="0" applyNumberFormat="1" applyFont="1" applyBorder="1" applyAlignment="1">
      <alignment horizontal="center" vertical="center"/>
    </xf>
    <xf numFmtId="168" fontId="14" fillId="0" borderId="0" xfId="0" applyNumberFormat="1" applyFont="1" applyAlignment="1">
      <alignment horizontal="center" vertical="center"/>
    </xf>
    <xf numFmtId="168" fontId="14" fillId="0" borderId="8" xfId="0" applyNumberFormat="1" applyFont="1" applyBorder="1" applyAlignment="1">
      <alignment horizontal="center" vertical="center"/>
    </xf>
    <xf numFmtId="49" fontId="19" fillId="0" borderId="42" xfId="0" applyNumberFormat="1" applyFont="1" applyBorder="1" applyAlignment="1">
      <alignment horizontal="center" vertical="center"/>
    </xf>
    <xf numFmtId="166" fontId="21" fillId="0" borderId="76" xfId="2" applyNumberFormat="1" applyFont="1" applyBorder="1" applyAlignment="1">
      <alignment wrapText="1"/>
    </xf>
    <xf numFmtId="166" fontId="20" fillId="0" borderId="59" xfId="2" applyNumberFormat="1" applyFont="1" applyBorder="1" applyAlignment="1">
      <alignment wrapText="1"/>
    </xf>
    <xf numFmtId="164" fontId="20" fillId="0" borderId="48" xfId="2" applyNumberFormat="1" applyFont="1" applyBorder="1"/>
    <xf numFmtId="164" fontId="20" fillId="0" borderId="9" xfId="2" applyNumberFormat="1" applyFont="1" applyBorder="1"/>
    <xf numFmtId="164" fontId="20" fillId="0" borderId="10" xfId="2" applyNumberFormat="1" applyFont="1" applyBorder="1"/>
    <xf numFmtId="164" fontId="20" fillId="0" borderId="11" xfId="2" applyNumberFormat="1" applyFont="1" applyBorder="1"/>
    <xf numFmtId="164" fontId="20" fillId="0" borderId="32" xfId="2" applyNumberFormat="1" applyFont="1" applyBorder="1"/>
    <xf numFmtId="166" fontId="20" fillId="0" borderId="60" xfId="2" applyNumberFormat="1" applyFont="1" applyBorder="1" applyAlignment="1">
      <alignment wrapText="1"/>
    </xf>
    <xf numFmtId="166" fontId="21" fillId="0" borderId="61" xfId="2" applyNumberFormat="1" applyFont="1" applyBorder="1" applyAlignment="1">
      <alignment horizontal="right" wrapText="1"/>
    </xf>
    <xf numFmtId="164" fontId="21" fillId="0" borderId="25" xfId="2" applyNumberFormat="1" applyFont="1" applyBorder="1"/>
    <xf numFmtId="164" fontId="21" fillId="0" borderId="21" xfId="2" applyNumberFormat="1" applyFont="1" applyBorder="1"/>
    <xf numFmtId="164" fontId="21" fillId="0" borderId="22" xfId="2" applyNumberFormat="1" applyFont="1" applyBorder="1"/>
    <xf numFmtId="164" fontId="21" fillId="0" borderId="23" xfId="2" applyNumberFormat="1" applyFont="1" applyBorder="1"/>
    <xf numFmtId="164" fontId="21" fillId="0" borderId="34" xfId="2" applyNumberFormat="1" applyFont="1" applyBorder="1"/>
    <xf numFmtId="166" fontId="21" fillId="0" borderId="79" xfId="2" applyNumberFormat="1" applyFont="1" applyBorder="1" applyAlignment="1">
      <alignment wrapText="1"/>
    </xf>
    <xf numFmtId="166" fontId="12" fillId="0" borderId="62" xfId="2" applyNumberFormat="1" applyFont="1" applyBorder="1" applyAlignment="1">
      <alignment horizontal="right" wrapText="1"/>
    </xf>
    <xf numFmtId="164" fontId="12" fillId="0" borderId="68" xfId="2" applyNumberFormat="1" applyFont="1" applyBorder="1"/>
    <xf numFmtId="164" fontId="12" fillId="0" borderId="15" xfId="2" applyNumberFormat="1" applyFont="1" applyBorder="1"/>
    <xf numFmtId="164" fontId="12" fillId="0" borderId="16" xfId="2" applyNumberFormat="1" applyFont="1" applyBorder="1"/>
    <xf numFmtId="164" fontId="12" fillId="0" borderId="17" xfId="2" applyNumberFormat="1" applyFont="1" applyBorder="1"/>
    <xf numFmtId="164" fontId="12" fillId="0" borderId="35" xfId="2" applyNumberFormat="1" applyFont="1" applyBorder="1"/>
    <xf numFmtId="166" fontId="12" fillId="0" borderId="0" xfId="2" applyNumberFormat="1" applyFont="1" applyAlignment="1">
      <alignment wrapText="1"/>
    </xf>
    <xf numFmtId="164" fontId="12" fillId="0" borderId="0" xfId="2" applyNumberFormat="1" applyFont="1"/>
    <xf numFmtId="49" fontId="19" fillId="0" borderId="0" xfId="0" applyNumberFormat="1" applyFont="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168" fontId="14" fillId="0" borderId="70" xfId="0" applyNumberFormat="1" applyFont="1" applyBorder="1" applyAlignment="1">
      <alignment horizontal="center" vertical="center"/>
    </xf>
    <xf numFmtId="168" fontId="14" fillId="0" borderId="43" xfId="0" applyNumberFormat="1" applyFont="1" applyBorder="1" applyAlignment="1">
      <alignment horizontal="center" vertical="center"/>
    </xf>
    <xf numFmtId="168" fontId="14" fillId="0" borderId="44" xfId="0" applyNumberFormat="1" applyFont="1" applyBorder="1" applyAlignment="1">
      <alignment horizontal="center" vertical="center"/>
    </xf>
    <xf numFmtId="164" fontId="22" fillId="0" borderId="43" xfId="0" applyNumberFormat="1" applyFont="1" applyBorder="1" applyAlignment="1">
      <alignment horizontal="center" vertical="center"/>
    </xf>
    <xf numFmtId="164" fontId="22" fillId="0" borderId="44" xfId="0" applyNumberFormat="1" applyFont="1" applyBorder="1" applyAlignment="1">
      <alignment horizontal="center" vertical="center"/>
    </xf>
    <xf numFmtId="166" fontId="20" fillId="0" borderId="64" xfId="2" applyNumberFormat="1" applyFont="1" applyBorder="1" applyAlignment="1">
      <alignment wrapText="1"/>
    </xf>
    <xf numFmtId="166" fontId="20" fillId="0" borderId="45" xfId="2" applyNumberFormat="1" applyFont="1" applyBorder="1" applyAlignment="1">
      <alignment wrapText="1"/>
    </xf>
    <xf numFmtId="164" fontId="20" fillId="0" borderId="0" xfId="2" applyNumberFormat="1" applyFont="1"/>
    <xf numFmtId="164" fontId="20" fillId="0" borderId="1" xfId="2" applyNumberFormat="1" applyFont="1" applyBorder="1"/>
    <xf numFmtId="164" fontId="20" fillId="0" borderId="46" xfId="2" applyNumberFormat="1" applyFont="1" applyBorder="1"/>
    <xf numFmtId="166" fontId="21" fillId="0" borderId="83" xfId="2" applyNumberFormat="1" applyFont="1" applyBorder="1" applyAlignment="1">
      <alignment horizontal="center" wrapText="1"/>
    </xf>
    <xf numFmtId="164" fontId="20" fillId="0" borderId="2" xfId="2" applyNumberFormat="1" applyFont="1" applyBorder="1"/>
    <xf numFmtId="164" fontId="20" fillId="0" borderId="84" xfId="2" applyNumberFormat="1" applyFont="1" applyBorder="1"/>
    <xf numFmtId="166" fontId="20" fillId="0" borderId="85" xfId="2" applyNumberFormat="1" applyFont="1" applyBorder="1" applyAlignment="1">
      <alignment wrapText="1"/>
    </xf>
    <xf numFmtId="166" fontId="21" fillId="0" borderId="62" xfId="2" applyNumberFormat="1" applyFont="1" applyBorder="1" applyAlignment="1">
      <alignment horizontal="right" wrapText="1"/>
    </xf>
    <xf numFmtId="164" fontId="21" fillId="0" borderId="68" xfId="2" applyNumberFormat="1" applyFont="1" applyBorder="1"/>
    <xf numFmtId="164" fontId="21" fillId="0" borderId="15" xfId="2" applyNumberFormat="1" applyFont="1" applyBorder="1"/>
    <xf numFmtId="164" fontId="21" fillId="0" borderId="16" xfId="2" applyNumberFormat="1" applyFont="1" applyBorder="1"/>
    <xf numFmtId="164" fontId="21" fillId="0" borderId="17" xfId="2" applyNumberFormat="1" applyFont="1" applyBorder="1"/>
    <xf numFmtId="164" fontId="21" fillId="0" borderId="35" xfId="2" applyNumberFormat="1" applyFont="1" applyBorder="1"/>
    <xf numFmtId="0" fontId="23" fillId="0" borderId="0" xfId="0" applyFont="1" applyAlignment="1">
      <alignment horizontal="right"/>
    </xf>
    <xf numFmtId="164" fontId="23" fillId="0" borderId="0" xfId="0" applyNumberFormat="1" applyFont="1"/>
    <xf numFmtId="0" fontId="23" fillId="0" borderId="0" xfId="0" applyFont="1"/>
    <xf numFmtId="0" fontId="0" fillId="0" borderId="0" xfId="0"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168" fontId="14" fillId="0" borderId="26" xfId="0" applyNumberFormat="1" applyFont="1" applyBorder="1" applyAlignment="1">
      <alignment horizontal="center" vertical="center"/>
    </xf>
    <xf numFmtId="3" fontId="16" fillId="0" borderId="29" xfId="2" applyNumberFormat="1" applyFont="1" applyBorder="1"/>
    <xf numFmtId="3" fontId="16" fillId="0" borderId="28" xfId="2" applyNumberFormat="1" applyFont="1" applyBorder="1"/>
    <xf numFmtId="3" fontId="16" fillId="0" borderId="40" xfId="2" applyNumberFormat="1" applyFont="1" applyBorder="1"/>
    <xf numFmtId="3" fontId="16" fillId="0" borderId="30" xfId="2" applyNumberFormat="1" applyFont="1" applyBorder="1"/>
    <xf numFmtId="166" fontId="16" fillId="0" borderId="59" xfId="2" applyNumberFormat="1" applyFont="1" applyBorder="1" applyAlignment="1">
      <alignment horizontal="center" vertical="center" wrapText="1"/>
    </xf>
    <xf numFmtId="166" fontId="16" fillId="0" borderId="64" xfId="2" applyNumberFormat="1" applyFont="1" applyBorder="1" applyAlignment="1">
      <alignment horizontal="center" vertical="center" wrapText="1"/>
    </xf>
    <xf numFmtId="0" fontId="0" fillId="0" borderId="31" xfId="0" applyBorder="1" applyAlignment="1">
      <alignment horizontal="center" vertical="center"/>
    </xf>
    <xf numFmtId="166" fontId="12" fillId="0" borderId="81" xfId="2" applyNumberFormat="1" applyFont="1" applyBorder="1" applyAlignment="1">
      <alignment horizontal="right" wrapText="1"/>
    </xf>
    <xf numFmtId="0" fontId="0" fillId="0" borderId="0" xfId="0" applyAlignment="1">
      <alignment vertical="center"/>
    </xf>
    <xf numFmtId="38" fontId="11" fillId="0" borderId="0" xfId="0" applyNumberFormat="1" applyFont="1" applyAlignment="1">
      <alignment horizontal="center" vertical="center"/>
    </xf>
    <xf numFmtId="49" fontId="14" fillId="0" borderId="7" xfId="0" applyNumberFormat="1" applyFont="1" applyBorder="1" applyAlignment="1">
      <alignment horizontal="center" vertical="center"/>
    </xf>
    <xf numFmtId="49" fontId="14" fillId="0" borderId="7" xfId="0" applyNumberFormat="1" applyFont="1" applyBorder="1" applyAlignment="1">
      <alignment horizontal="left" vertical="center"/>
    </xf>
    <xf numFmtId="0" fontId="14" fillId="0" borderId="7" xfId="0" applyFont="1" applyBorder="1" applyAlignment="1">
      <alignment horizontal="center" vertical="center"/>
    </xf>
    <xf numFmtId="168" fontId="14" fillId="0" borderId="74" xfId="0" applyNumberFormat="1" applyFont="1" applyBorder="1" applyAlignment="1">
      <alignment horizontal="center" vertical="center"/>
    </xf>
    <xf numFmtId="168" fontId="14" fillId="0" borderId="87" xfId="0" applyNumberFormat="1" applyFont="1" applyBorder="1" applyAlignment="1">
      <alignment horizontal="center" vertical="center"/>
    </xf>
    <xf numFmtId="168" fontId="14" fillId="0" borderId="7"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8" xfId="0" applyNumberFormat="1" applyFont="1" applyBorder="1" applyAlignment="1">
      <alignment horizontal="center" vertical="center"/>
    </xf>
    <xf numFmtId="3" fontId="16" fillId="0" borderId="0" xfId="2" applyNumberFormat="1" applyFont="1"/>
    <xf numFmtId="3" fontId="16" fillId="0" borderId="8" xfId="2" applyNumberFormat="1" applyFont="1" applyBorder="1"/>
    <xf numFmtId="166" fontId="16" fillId="0" borderId="0" xfId="2" applyNumberFormat="1" applyFont="1" applyAlignment="1">
      <alignment horizontal="center" vertical="center" wrapText="1"/>
    </xf>
    <xf numFmtId="166" fontId="16" fillId="0" borderId="0" xfId="2" applyNumberFormat="1" applyFont="1" applyAlignment="1">
      <alignment wrapText="1"/>
    </xf>
    <xf numFmtId="167" fontId="16" fillId="0" borderId="0" xfId="2" applyNumberFormat="1" applyFont="1"/>
    <xf numFmtId="167" fontId="16" fillId="0" borderId="8" xfId="2" applyNumberFormat="1" applyFont="1" applyBorder="1"/>
    <xf numFmtId="166" fontId="16" fillId="0" borderId="9" xfId="2" quotePrefix="1" applyNumberFormat="1" applyFont="1" applyBorder="1" applyAlignment="1">
      <alignment horizontal="center" vertical="center" wrapText="1"/>
    </xf>
    <xf numFmtId="166" fontId="16" fillId="0" borderId="9" xfId="2" applyNumberFormat="1" applyFont="1" applyBorder="1" applyAlignment="1">
      <alignment wrapText="1"/>
    </xf>
    <xf numFmtId="166" fontId="16" fillId="0" borderId="9" xfId="2" applyNumberFormat="1" applyFont="1" applyBorder="1" applyAlignment="1">
      <alignment horizontal="center" vertical="center" wrapText="1"/>
    </xf>
    <xf numFmtId="166" fontId="16" fillId="0" borderId="12" xfId="2" applyNumberFormat="1" applyFont="1" applyBorder="1" applyAlignment="1">
      <alignment horizontal="center" vertical="center" wrapText="1"/>
    </xf>
    <xf numFmtId="166" fontId="16" fillId="0" borderId="12" xfId="2" applyNumberFormat="1" applyFont="1" applyBorder="1" applyAlignment="1">
      <alignment wrapText="1"/>
    </xf>
    <xf numFmtId="164" fontId="16" fillId="0" borderId="23" xfId="2" applyNumberFormat="1" applyFont="1" applyBorder="1"/>
    <xf numFmtId="164" fontId="16" fillId="0" borderId="21" xfId="2" applyNumberFormat="1" applyFont="1" applyBorder="1"/>
    <xf numFmtId="164" fontId="16" fillId="0" borderId="22" xfId="2" applyNumberFormat="1" applyFont="1" applyBorder="1"/>
    <xf numFmtId="166" fontId="16" fillId="0" borderId="88" xfId="2" quotePrefix="1" applyNumberFormat="1" applyFont="1" applyBorder="1" applyAlignment="1">
      <alignment horizontal="center" vertical="center" wrapText="1"/>
    </xf>
    <xf numFmtId="166" fontId="16" fillId="0" borderId="88" xfId="2" applyNumberFormat="1" applyFont="1" applyBorder="1" applyAlignment="1">
      <alignment wrapText="1"/>
    </xf>
    <xf numFmtId="166" fontId="16" fillId="0" borderId="54" xfId="2" quotePrefix="1" applyNumberFormat="1" applyFont="1" applyBorder="1" applyAlignment="1">
      <alignment horizontal="center" vertical="center" wrapText="1"/>
    </xf>
    <xf numFmtId="166" fontId="16" fillId="0" borderId="54" xfId="2" applyNumberFormat="1" applyFont="1" applyBorder="1" applyAlignment="1">
      <alignment wrapText="1"/>
    </xf>
    <xf numFmtId="164" fontId="14" fillId="0" borderId="0" xfId="0" applyNumberFormat="1" applyFont="1" applyAlignment="1">
      <alignment horizontal="center" vertical="center"/>
    </xf>
    <xf numFmtId="164" fontId="14" fillId="0" borderId="8" xfId="0" applyNumberFormat="1" applyFont="1" applyBorder="1" applyAlignment="1">
      <alignment horizontal="center" vertical="center"/>
    </xf>
    <xf numFmtId="164" fontId="0" fillId="0" borderId="0" xfId="0" applyNumberFormat="1"/>
    <xf numFmtId="164" fontId="0" fillId="0" borderId="8" xfId="0" applyNumberFormat="1" applyBorder="1"/>
    <xf numFmtId="164" fontId="16" fillId="0" borderId="0" xfId="2" applyNumberFormat="1" applyFont="1"/>
    <xf numFmtId="164" fontId="16" fillId="0" borderId="8" xfId="2" applyNumberFormat="1" applyFont="1" applyBorder="1"/>
    <xf numFmtId="166" fontId="12" fillId="0" borderId="0" xfId="2" applyNumberFormat="1" applyFont="1" applyAlignment="1">
      <alignment horizontal="center" vertical="center" wrapText="1"/>
    </xf>
    <xf numFmtId="168" fontId="14" fillId="0" borderId="58" xfId="0" applyNumberFormat="1" applyFont="1" applyBorder="1" applyAlignment="1">
      <alignment horizontal="center" vertical="center"/>
    </xf>
    <xf numFmtId="168" fontId="14" fillId="0" borderId="98" xfId="0" applyNumberFormat="1" applyFont="1" applyBorder="1" applyAlignment="1">
      <alignment horizontal="center" vertical="center"/>
    </xf>
    <xf numFmtId="167" fontId="0" fillId="0" borderId="0" xfId="0" applyNumberFormat="1"/>
    <xf numFmtId="167" fontId="0" fillId="0" borderId="47" xfId="0" applyNumberFormat="1" applyBorder="1"/>
    <xf numFmtId="164" fontId="0" fillId="0" borderId="80" xfId="0" applyNumberFormat="1" applyBorder="1"/>
    <xf numFmtId="166" fontId="16" fillId="0" borderId="9" xfId="2" applyNumberFormat="1" applyFont="1" applyBorder="1"/>
    <xf numFmtId="164" fontId="0" fillId="0" borderId="47" xfId="0" applyNumberFormat="1" applyBorder="1"/>
    <xf numFmtId="166" fontId="12" fillId="0" borderId="9" xfId="2" applyNumberFormat="1" applyFont="1" applyBorder="1" applyAlignment="1">
      <alignment wrapText="1"/>
    </xf>
    <xf numFmtId="164" fontId="12" fillId="0" borderId="9" xfId="2" applyNumberFormat="1" applyFont="1" applyBorder="1"/>
    <xf numFmtId="164" fontId="12" fillId="0" borderId="94" xfId="2" applyNumberFormat="1" applyFont="1" applyBorder="1"/>
    <xf numFmtId="164" fontId="12" fillId="0" borderId="48" xfId="2" applyNumberFormat="1" applyFont="1" applyBorder="1"/>
    <xf numFmtId="0" fontId="8" fillId="0" borderId="8" xfId="0" applyFont="1" applyBorder="1" applyAlignment="1">
      <alignment horizontal="right"/>
    </xf>
    <xf numFmtId="38" fontId="17" fillId="0" borderId="8" xfId="0" applyNumberFormat="1" applyFont="1" applyBorder="1" applyAlignment="1">
      <alignment horizontal="right"/>
    </xf>
    <xf numFmtId="38" fontId="17" fillId="0" borderId="8" xfId="0" applyNumberFormat="1" applyFont="1" applyBorder="1" applyAlignment="1">
      <alignment horizontal="right" vertical="center"/>
    </xf>
    <xf numFmtId="10" fontId="8" fillId="0" borderId="0" xfId="1" applyNumberFormat="1" applyFont="1" applyFill="1" applyBorder="1" applyProtection="1"/>
    <xf numFmtId="0" fontId="35" fillId="0" borderId="0" xfId="0" applyFont="1" applyAlignment="1">
      <alignment horizontal="center" vertical="center" wrapText="1"/>
    </xf>
    <xf numFmtId="0" fontId="8" fillId="0" borderId="0" xfId="0" applyFont="1" applyAlignment="1">
      <alignment vertical="center" wrapText="1"/>
    </xf>
    <xf numFmtId="0" fontId="35" fillId="0" borderId="137" xfId="0" applyFont="1" applyBorder="1" applyAlignment="1" applyProtection="1">
      <alignment horizontal="center" vertical="center" wrapText="1"/>
      <protection locked="0"/>
    </xf>
    <xf numFmtId="0" fontId="35" fillId="0" borderId="138" xfId="0" applyFont="1" applyBorder="1" applyAlignment="1" applyProtection="1">
      <alignment horizontal="center" vertical="center" wrapText="1"/>
      <protection locked="0"/>
    </xf>
    <xf numFmtId="0" fontId="35" fillId="0" borderId="140" xfId="0" applyFont="1" applyBorder="1" applyAlignment="1" applyProtection="1">
      <alignment horizontal="center" vertical="center" wrapText="1"/>
      <protection locked="0"/>
    </xf>
    <xf numFmtId="0" fontId="35" fillId="0" borderId="142" xfId="0" applyFont="1" applyBorder="1" applyAlignment="1" applyProtection="1">
      <alignment horizontal="center" vertical="center" wrapText="1"/>
      <protection locked="0"/>
    </xf>
    <xf numFmtId="0" fontId="35" fillId="0" borderId="143" xfId="0" applyFont="1" applyBorder="1" applyAlignment="1" applyProtection="1">
      <alignment horizontal="center" vertical="center" wrapText="1"/>
      <protection locked="0"/>
    </xf>
    <xf numFmtId="0" fontId="32" fillId="4" borderId="123" xfId="0" applyFont="1" applyFill="1" applyBorder="1" applyAlignment="1">
      <alignment horizontal="center" vertical="center" wrapText="1"/>
    </xf>
    <xf numFmtId="0" fontId="32" fillId="5" borderId="118" xfId="0" applyFont="1" applyFill="1" applyBorder="1" applyAlignment="1">
      <alignment horizontal="center" vertical="center" wrapText="1"/>
    </xf>
    <xf numFmtId="0" fontId="32" fillId="6" borderId="118" xfId="0" quotePrefix="1" applyFont="1" applyFill="1" applyBorder="1" applyAlignment="1">
      <alignment horizontal="center" vertical="center" wrapText="1"/>
    </xf>
    <xf numFmtId="0" fontId="32" fillId="7" borderId="119" xfId="0" quotePrefix="1" applyFont="1" applyFill="1" applyBorder="1" applyAlignment="1">
      <alignment horizontal="center" vertical="center" wrapText="1"/>
    </xf>
    <xf numFmtId="0" fontId="33" fillId="3" borderId="0" xfId="0" applyFont="1" applyFill="1" applyAlignment="1">
      <alignment vertical="center" wrapText="1"/>
    </xf>
    <xf numFmtId="0" fontId="32" fillId="7" borderId="147" xfId="0" applyFont="1" applyFill="1" applyBorder="1" applyAlignment="1">
      <alignment horizontal="center" vertical="center" wrapText="1"/>
    </xf>
    <xf numFmtId="0" fontId="32" fillId="8" borderId="134" xfId="0" applyFont="1" applyFill="1" applyBorder="1" applyAlignment="1">
      <alignment horizontal="center" vertical="center" wrapText="1"/>
    </xf>
    <xf numFmtId="0" fontId="32" fillId="4" borderId="135" xfId="0" quotePrefix="1" applyFont="1" applyFill="1" applyBorder="1" applyAlignment="1">
      <alignment horizontal="center" vertical="center" wrapText="1"/>
    </xf>
    <xf numFmtId="38" fontId="16" fillId="0" borderId="0" xfId="0" applyNumberFormat="1" applyFont="1" applyAlignment="1">
      <alignment vertical="center" wrapText="1"/>
    </xf>
    <xf numFmtId="0" fontId="34" fillId="0" borderId="0" xfId="0" applyFont="1" applyAlignment="1">
      <alignment vertical="center" wrapText="1"/>
    </xf>
    <xf numFmtId="0" fontId="35" fillId="0" borderId="136" xfId="0" applyFont="1" applyBorder="1" applyAlignment="1" applyProtection="1">
      <alignment horizontal="center" vertical="center" wrapText="1"/>
      <protection locked="0"/>
    </xf>
    <xf numFmtId="0" fontId="35" fillId="0" borderId="139" xfId="0" applyFont="1" applyBorder="1" applyAlignment="1" applyProtection="1">
      <alignment horizontal="center" vertical="center" wrapText="1"/>
      <protection locked="0"/>
    </xf>
    <xf numFmtId="0" fontId="35" fillId="0" borderId="141" xfId="0" applyFont="1" applyBorder="1" applyAlignment="1" applyProtection="1">
      <alignment horizontal="center" vertical="center" wrapText="1"/>
      <protection locked="0"/>
    </xf>
    <xf numFmtId="38" fontId="16" fillId="0" borderId="0" xfId="0" applyNumberFormat="1" applyFont="1" applyAlignment="1">
      <alignment horizontal="center" vertical="center" wrapText="1"/>
    </xf>
    <xf numFmtId="38" fontId="31" fillId="0" borderId="1" xfId="0" applyNumberFormat="1" applyFont="1" applyBorder="1" applyAlignment="1">
      <alignment horizontal="right" wrapText="1"/>
    </xf>
    <xf numFmtId="0" fontId="8" fillId="0" borderId="0" xfId="0" applyFont="1" applyAlignment="1">
      <alignment horizontal="right"/>
    </xf>
    <xf numFmtId="0" fontId="33" fillId="0" borderId="0" xfId="0" applyFont="1" applyAlignment="1">
      <alignment vertical="center" wrapText="1"/>
    </xf>
    <xf numFmtId="0" fontId="35" fillId="0" borderId="139" xfId="0" applyFont="1" applyBorder="1" applyAlignment="1">
      <alignment horizontal="center" vertical="center" wrapText="1"/>
    </xf>
    <xf numFmtId="0" fontId="35" fillId="0" borderId="140" xfId="0" applyFont="1" applyBorder="1" applyAlignment="1">
      <alignment horizontal="center" vertical="center" wrapText="1"/>
    </xf>
    <xf numFmtId="0" fontId="35" fillId="0" borderId="141" xfId="0" applyFont="1" applyBorder="1" applyAlignment="1">
      <alignment horizontal="center" vertical="center" wrapText="1"/>
    </xf>
    <xf numFmtId="0" fontId="35" fillId="0" borderId="142" xfId="0" applyFont="1" applyBorder="1" applyAlignment="1">
      <alignment horizontal="center" vertical="center" wrapText="1"/>
    </xf>
    <xf numFmtId="0" fontId="35" fillId="0" borderId="143" xfId="0" applyFont="1" applyBorder="1" applyAlignment="1">
      <alignment horizontal="center" vertical="center" wrapText="1"/>
    </xf>
    <xf numFmtId="164" fontId="8" fillId="0" borderId="136" xfId="0" applyNumberFormat="1" applyFont="1" applyBorder="1" applyAlignment="1" applyProtection="1">
      <alignment horizontal="center" vertical="center"/>
      <protection locked="0"/>
    </xf>
    <xf numFmtId="164" fontId="8" fillId="0" borderId="137" xfId="0" applyNumberFormat="1" applyFont="1" applyBorder="1" applyAlignment="1" applyProtection="1">
      <alignment horizontal="center" vertical="center"/>
      <protection locked="0"/>
    </xf>
    <xf numFmtId="164" fontId="8" fillId="0" borderId="138" xfId="0" applyNumberFormat="1" applyFont="1" applyBorder="1" applyAlignment="1" applyProtection="1">
      <alignment horizontal="center" vertical="center"/>
      <protection locked="0"/>
    </xf>
    <xf numFmtId="164" fontId="8" fillId="0" borderId="137" xfId="0" applyNumberFormat="1" applyFont="1" applyBorder="1" applyAlignment="1">
      <alignment horizontal="center" vertical="center"/>
    </xf>
    <xf numFmtId="164" fontId="8" fillId="0" borderId="138" xfId="0" applyNumberFormat="1" applyFont="1" applyBorder="1" applyAlignment="1">
      <alignment horizontal="center" vertical="center"/>
    </xf>
    <xf numFmtId="164" fontId="35" fillId="0" borderId="136" xfId="0" applyNumberFormat="1" applyFont="1" applyBorder="1" applyAlignment="1">
      <alignment horizontal="center" vertical="center"/>
    </xf>
    <xf numFmtId="164" fontId="35" fillId="0" borderId="137" xfId="0" applyNumberFormat="1" applyFont="1" applyBorder="1" applyAlignment="1">
      <alignment horizontal="center" vertical="center"/>
    </xf>
    <xf numFmtId="0" fontId="33" fillId="3" borderId="0" xfId="0" applyFont="1" applyFill="1" applyAlignment="1">
      <alignment horizontal="left" vertical="center" wrapText="1"/>
    </xf>
    <xf numFmtId="2" fontId="8" fillId="0" borderId="113" xfId="0" applyNumberFormat="1" applyFont="1" applyBorder="1" applyAlignment="1" applyProtection="1">
      <alignment horizontal="center" vertical="center"/>
      <protection locked="0"/>
    </xf>
    <xf numFmtId="2" fontId="8" fillId="0" borderId="116" xfId="0" applyNumberFormat="1" applyFont="1" applyBorder="1" applyAlignment="1" applyProtection="1">
      <alignment horizontal="center" vertical="center"/>
      <protection locked="0"/>
    </xf>
    <xf numFmtId="9" fontId="8" fillId="0" borderId="113" xfId="1" applyFont="1" applyFill="1" applyBorder="1" applyAlignment="1" applyProtection="1">
      <alignment horizontal="center" vertical="center"/>
      <protection locked="0"/>
    </xf>
    <xf numFmtId="0" fontId="8" fillId="0" borderId="0" xfId="0" applyFont="1" applyAlignment="1">
      <alignment horizontal="left"/>
    </xf>
    <xf numFmtId="9" fontId="8" fillId="0" borderId="113" xfId="1" applyFont="1" applyFill="1" applyBorder="1" applyAlignment="1" applyProtection="1">
      <alignment horizontal="center" vertical="center"/>
    </xf>
    <xf numFmtId="2" fontId="8" fillId="0" borderId="113" xfId="0" applyNumberFormat="1" applyFont="1" applyBorder="1" applyAlignment="1">
      <alignment horizontal="center" vertical="center"/>
    </xf>
    <xf numFmtId="2" fontId="8" fillId="0" borderId="116" xfId="0" applyNumberFormat="1" applyFont="1" applyBorder="1" applyAlignment="1">
      <alignment horizontal="center" vertical="center"/>
    </xf>
    <xf numFmtId="9" fontId="8" fillId="0" borderId="110" xfId="1" applyFont="1" applyFill="1" applyBorder="1" applyAlignment="1" applyProtection="1">
      <alignment horizontal="center" vertical="center"/>
    </xf>
    <xf numFmtId="9" fontId="8" fillId="0" borderId="99" xfId="1" applyFont="1" applyFill="1" applyBorder="1" applyAlignment="1" applyProtection="1">
      <alignment horizontal="center" vertical="center"/>
    </xf>
    <xf numFmtId="9" fontId="8" fillId="0" borderId="115" xfId="1" applyFont="1" applyFill="1" applyBorder="1" applyAlignment="1" applyProtection="1">
      <alignment horizontal="center" vertical="center"/>
    </xf>
    <xf numFmtId="0" fontId="48" fillId="0" borderId="0" xfId="0" applyFont="1" applyAlignment="1">
      <alignment horizontal="center" vertical="center" wrapText="1"/>
    </xf>
    <xf numFmtId="169" fontId="33" fillId="3" borderId="110" xfId="0" applyNumberFormat="1" applyFont="1" applyFill="1" applyBorder="1" applyAlignment="1" applyProtection="1">
      <alignment horizontal="center" vertical="center"/>
      <protection locked="0"/>
    </xf>
    <xf numFmtId="169" fontId="33" fillId="3" borderId="152" xfId="0" applyNumberFormat="1" applyFont="1" applyFill="1" applyBorder="1" applyAlignment="1" applyProtection="1">
      <alignment horizontal="center" vertical="center"/>
      <protection locked="0"/>
    </xf>
    <xf numFmtId="169" fontId="33" fillId="3" borderId="161" xfId="0" applyNumberFormat="1" applyFont="1" applyFill="1" applyBorder="1" applyAlignment="1" applyProtection="1">
      <alignment horizontal="center" vertical="center"/>
      <protection locked="0"/>
    </xf>
    <xf numFmtId="9" fontId="8" fillId="0" borderId="111" xfId="1" applyFont="1" applyFill="1" applyBorder="1" applyAlignment="1" applyProtection="1">
      <alignment horizontal="center" vertical="center"/>
      <protection locked="0"/>
    </xf>
    <xf numFmtId="164" fontId="8" fillId="0" borderId="0" xfId="0" applyNumberFormat="1" applyFont="1" applyAlignment="1">
      <alignment horizontal="center"/>
    </xf>
    <xf numFmtId="10" fontId="8" fillId="0" borderId="0" xfId="1" applyNumberFormat="1" applyFont="1" applyFill="1" applyBorder="1" applyAlignment="1" applyProtection="1"/>
    <xf numFmtId="0" fontId="33" fillId="3" borderId="121" xfId="0" applyFont="1" applyFill="1" applyBorder="1" applyAlignment="1">
      <alignment vertical="center"/>
    </xf>
    <xf numFmtId="0" fontId="33" fillId="3" borderId="121" xfId="0" applyFont="1" applyFill="1" applyBorder="1" applyAlignment="1" applyProtection="1">
      <alignment vertical="center"/>
      <protection locked="0"/>
    </xf>
    <xf numFmtId="169" fontId="33" fillId="3" borderId="152" xfId="0" applyNumberFormat="1" applyFont="1" applyFill="1" applyBorder="1" applyAlignment="1" applyProtection="1">
      <alignment vertical="center"/>
      <protection locked="0"/>
    </xf>
    <xf numFmtId="169" fontId="33" fillId="3" borderId="152" xfId="0" applyNumberFormat="1" applyFont="1" applyFill="1" applyBorder="1" applyAlignment="1">
      <alignment vertical="center"/>
    </xf>
    <xf numFmtId="0" fontId="33" fillId="3" borderId="122" xfId="0" applyFont="1" applyFill="1" applyBorder="1" applyAlignment="1" applyProtection="1">
      <alignment vertical="center"/>
      <protection locked="0"/>
    </xf>
    <xf numFmtId="169" fontId="33" fillId="3" borderId="161" xfId="0" applyNumberFormat="1" applyFont="1" applyFill="1" applyBorder="1" applyAlignment="1" applyProtection="1">
      <alignment vertical="center"/>
      <protection locked="0"/>
    </xf>
    <xf numFmtId="0" fontId="33" fillId="3" borderId="122" xfId="0" applyFont="1" applyFill="1" applyBorder="1" applyAlignment="1">
      <alignment vertical="center"/>
    </xf>
    <xf numFmtId="169" fontId="33" fillId="3" borderId="161" xfId="0" applyNumberFormat="1" applyFont="1" applyFill="1" applyBorder="1" applyAlignment="1">
      <alignment vertical="center"/>
    </xf>
    <xf numFmtId="0" fontId="33" fillId="3" borderId="160" xfId="0" applyFont="1" applyFill="1" applyBorder="1" applyAlignment="1" applyProtection="1">
      <alignment vertical="center"/>
      <protection locked="0"/>
    </xf>
    <xf numFmtId="169" fontId="33" fillId="3" borderId="110" xfId="0" applyNumberFormat="1" applyFont="1" applyFill="1" applyBorder="1" applyAlignment="1" applyProtection="1">
      <alignment vertical="center"/>
      <protection locked="0"/>
    </xf>
    <xf numFmtId="0" fontId="33" fillId="3" borderId="160" xfId="0" applyFont="1" applyFill="1" applyBorder="1" applyAlignment="1">
      <alignment vertical="center"/>
    </xf>
    <xf numFmtId="169" fontId="33" fillId="3" borderId="110" xfId="0" applyNumberFormat="1" applyFont="1" applyFill="1" applyBorder="1" applyAlignment="1">
      <alignment vertical="center"/>
    </xf>
    <xf numFmtId="38" fontId="40" fillId="0" borderId="47" xfId="0" applyNumberFormat="1" applyFont="1" applyBorder="1"/>
    <xf numFmtId="38" fontId="40" fillId="0" borderId="0" xfId="0" applyNumberFormat="1" applyFont="1"/>
    <xf numFmtId="38" fontId="38" fillId="0" borderId="0" xfId="0" applyNumberFormat="1" applyFont="1"/>
    <xf numFmtId="0" fontId="9" fillId="0" borderId="0" xfId="0" quotePrefix="1" applyFont="1" applyAlignment="1">
      <alignment wrapText="1"/>
    </xf>
    <xf numFmtId="0" fontId="32" fillId="3" borderId="0" xfId="0" applyFont="1" applyFill="1" applyAlignment="1">
      <alignment vertical="center" wrapText="1"/>
    </xf>
    <xf numFmtId="0" fontId="34" fillId="0" borderId="0" xfId="0" applyFont="1"/>
    <xf numFmtId="0" fontId="34" fillId="0" borderId="0" xfId="0" applyFont="1" applyAlignment="1">
      <alignment horizontal="center"/>
    </xf>
    <xf numFmtId="164" fontId="34" fillId="0" borderId="0" xfId="0" applyNumberFormat="1" applyFont="1" applyAlignment="1">
      <alignment horizontal="center"/>
    </xf>
    <xf numFmtId="0" fontId="8" fillId="0" borderId="0" xfId="0" applyFont="1" applyProtection="1">
      <protection locked="0"/>
    </xf>
    <xf numFmtId="169" fontId="34" fillId="13" borderId="117" xfId="0" applyNumberFormat="1" applyFont="1" applyFill="1" applyBorder="1" applyAlignment="1">
      <alignment horizontal="center" vertical="center"/>
    </xf>
    <xf numFmtId="169" fontId="34" fillId="13" borderId="118" xfId="0" applyNumberFormat="1" applyFont="1" applyFill="1" applyBorder="1" applyAlignment="1">
      <alignment horizontal="center" vertical="center"/>
    </xf>
    <xf numFmtId="169" fontId="34" fillId="13" borderId="119" xfId="0" applyNumberFormat="1" applyFont="1" applyFill="1" applyBorder="1" applyAlignment="1">
      <alignment horizontal="center" vertical="center"/>
    </xf>
    <xf numFmtId="169" fontId="34" fillId="13" borderId="187" xfId="0" applyNumberFormat="1" applyFont="1" applyFill="1" applyBorder="1" applyAlignment="1">
      <alignment vertical="center"/>
    </xf>
    <xf numFmtId="169" fontId="34" fillId="13" borderId="188" xfId="0" applyNumberFormat="1" applyFont="1" applyFill="1" applyBorder="1" applyAlignment="1">
      <alignment vertical="center"/>
    </xf>
    <xf numFmtId="169" fontId="34" fillId="13" borderId="189" xfId="0" applyNumberFormat="1" applyFont="1" applyFill="1" applyBorder="1" applyAlignment="1">
      <alignment vertical="center"/>
    </xf>
    <xf numFmtId="0" fontId="33" fillId="3" borderId="127" xfId="0" applyFont="1" applyFill="1" applyBorder="1" applyAlignment="1">
      <alignment vertical="center"/>
    </xf>
    <xf numFmtId="169" fontId="33" fillId="3" borderId="192" xfId="0" applyNumberFormat="1" applyFont="1" applyFill="1" applyBorder="1" applyAlignment="1">
      <alignment vertical="center"/>
    </xf>
    <xf numFmtId="9" fontId="8" fillId="0" borderId="108" xfId="1" applyFont="1" applyFill="1" applyBorder="1" applyAlignment="1" applyProtection="1">
      <alignment horizontal="center" vertical="center"/>
    </xf>
    <xf numFmtId="9" fontId="8" fillId="0" borderId="128" xfId="1" applyFont="1" applyFill="1" applyBorder="1" applyAlignment="1" applyProtection="1">
      <alignment horizontal="center" vertical="center"/>
    </xf>
    <xf numFmtId="9" fontId="8" fillId="0" borderId="152" xfId="1" applyFont="1" applyFill="1" applyBorder="1" applyAlignment="1" applyProtection="1">
      <alignment horizontal="center" vertical="center"/>
    </xf>
    <xf numFmtId="9" fontId="8" fillId="0" borderId="193" xfId="1" applyFont="1" applyFill="1" applyBorder="1" applyAlignment="1" applyProtection="1">
      <alignment horizontal="center" vertical="center"/>
    </xf>
    <xf numFmtId="164" fontId="12" fillId="15" borderId="92" xfId="2" applyNumberFormat="1" applyFont="1" applyFill="1" applyBorder="1"/>
    <xf numFmtId="164" fontId="12" fillId="15" borderId="88" xfId="2" applyNumberFormat="1" applyFont="1" applyFill="1" applyBorder="1"/>
    <xf numFmtId="164" fontId="12" fillId="15" borderId="89" xfId="2" applyNumberFormat="1" applyFont="1" applyFill="1" applyBorder="1"/>
    <xf numFmtId="164" fontId="12" fillId="15" borderId="97" xfId="2" applyNumberFormat="1" applyFont="1" applyFill="1" applyBorder="1"/>
    <xf numFmtId="164" fontId="12" fillId="15" borderId="90" xfId="2" applyNumberFormat="1" applyFont="1" applyFill="1" applyBorder="1"/>
    <xf numFmtId="166" fontId="21" fillId="15" borderId="66" xfId="2" applyNumberFormat="1" applyFont="1" applyFill="1" applyBorder="1" applyAlignment="1">
      <alignment horizontal="center" wrapText="1"/>
    </xf>
    <xf numFmtId="164" fontId="21" fillId="15" borderId="72" xfId="2" applyNumberFormat="1" applyFont="1" applyFill="1" applyBorder="1"/>
    <xf numFmtId="164" fontId="21" fillId="15" borderId="18" xfId="2" applyNumberFormat="1" applyFont="1" applyFill="1" applyBorder="1"/>
    <xf numFmtId="164" fontId="21" fillId="15" borderId="19" xfId="2" applyNumberFormat="1" applyFont="1" applyFill="1" applyBorder="1"/>
    <xf numFmtId="164" fontId="21" fillId="15" borderId="20" xfId="2" applyNumberFormat="1" applyFont="1" applyFill="1" applyBorder="1"/>
    <xf numFmtId="164" fontId="21" fillId="15" borderId="41" xfId="2" applyNumberFormat="1" applyFont="1" applyFill="1" applyBorder="1"/>
    <xf numFmtId="10" fontId="26" fillId="15" borderId="102" xfId="1" applyNumberFormat="1" applyFont="1" applyFill="1" applyBorder="1" applyAlignment="1" applyProtection="1">
      <alignment vertical="center"/>
    </xf>
    <xf numFmtId="10" fontId="26" fillId="15" borderId="100" xfId="1" applyNumberFormat="1" applyFont="1" applyFill="1" applyBorder="1" applyAlignment="1" applyProtection="1">
      <alignment vertical="center"/>
    </xf>
    <xf numFmtId="10" fontId="26" fillId="15" borderId="101" xfId="1" applyNumberFormat="1" applyFont="1" applyFill="1" applyBorder="1" applyAlignment="1" applyProtection="1">
      <alignment vertical="center"/>
    </xf>
    <xf numFmtId="169" fontId="33" fillId="14" borderId="166" xfId="0" applyNumberFormat="1" applyFont="1" applyFill="1" applyBorder="1" applyAlignment="1">
      <alignment vertical="center"/>
    </xf>
    <xf numFmtId="169" fontId="33" fillId="14" borderId="136" xfId="0" applyNumberFormat="1" applyFont="1" applyFill="1" applyBorder="1" applyAlignment="1">
      <alignment vertical="center"/>
    </xf>
    <xf numFmtId="169" fontId="33" fillId="14" borderId="107" xfId="0" applyNumberFormat="1" applyFont="1" applyFill="1" applyBorder="1" applyAlignment="1">
      <alignment vertical="center"/>
    </xf>
    <xf numFmtId="169" fontId="33" fillId="14" borderId="139" xfId="0" applyNumberFormat="1" applyFont="1" applyFill="1" applyBorder="1" applyAlignment="1">
      <alignment vertical="center"/>
    </xf>
    <xf numFmtId="169" fontId="33" fillId="14" borderId="109" xfId="0" applyNumberFormat="1" applyFont="1" applyFill="1" applyBorder="1" applyAlignment="1">
      <alignment vertical="center"/>
    </xf>
    <xf numFmtId="169" fontId="33" fillId="14" borderId="124" xfId="0" applyNumberFormat="1" applyFont="1" applyFill="1" applyBorder="1" applyAlignment="1">
      <alignment vertical="center"/>
    </xf>
    <xf numFmtId="169" fontId="33" fillId="14" borderId="179" xfId="0" applyNumberFormat="1" applyFont="1" applyFill="1" applyBorder="1" applyAlignment="1">
      <alignment vertical="center"/>
    </xf>
    <xf numFmtId="169" fontId="33" fillId="14" borderId="112" xfId="0" applyNumberFormat="1" applyFont="1" applyFill="1" applyBorder="1" applyAlignment="1">
      <alignment vertical="center"/>
    </xf>
    <xf numFmtId="169" fontId="33" fillId="14" borderId="114" xfId="0" applyNumberFormat="1" applyFont="1" applyFill="1" applyBorder="1" applyAlignment="1">
      <alignment vertical="center"/>
    </xf>
    <xf numFmtId="169" fontId="33" fillId="14" borderId="125" xfId="0" applyNumberFormat="1" applyFont="1" applyFill="1" applyBorder="1" applyAlignment="1">
      <alignment vertical="center"/>
    </xf>
    <xf numFmtId="169" fontId="33" fillId="14" borderId="182" xfId="0" applyNumberFormat="1" applyFont="1" applyFill="1" applyBorder="1" applyAlignment="1">
      <alignment vertical="center"/>
    </xf>
    <xf numFmtId="169" fontId="33" fillId="3" borderId="0" xfId="0" applyNumberFormat="1" applyFont="1" applyFill="1" applyAlignment="1">
      <alignment vertical="center"/>
    </xf>
    <xf numFmtId="169" fontId="33" fillId="3" borderId="0" xfId="0" applyNumberFormat="1" applyFont="1" applyFill="1" applyAlignment="1">
      <alignment horizontal="center" vertical="center"/>
    </xf>
    <xf numFmtId="169" fontId="33" fillId="0" borderId="0" xfId="0" applyNumberFormat="1" applyFont="1" applyAlignment="1">
      <alignment horizontal="center" vertical="center"/>
    </xf>
    <xf numFmtId="169" fontId="33" fillId="0" borderId="0" xfId="0" applyNumberFormat="1" applyFont="1" applyAlignment="1">
      <alignment vertical="center"/>
    </xf>
    <xf numFmtId="0" fontId="33" fillId="3" borderId="0" xfId="0" applyFont="1" applyFill="1" applyAlignment="1">
      <alignment horizontal="center" vertical="center" wrapText="1"/>
    </xf>
    <xf numFmtId="0" fontId="54" fillId="0" borderId="99" xfId="0" applyFont="1" applyBorder="1" applyAlignment="1" applyProtection="1">
      <alignment horizontal="center" vertical="center"/>
      <protection locked="0"/>
    </xf>
    <xf numFmtId="0" fontId="54" fillId="0" borderId="109" xfId="0" applyFont="1" applyBorder="1" applyAlignment="1" applyProtection="1">
      <alignment horizontal="center" vertical="center"/>
      <protection locked="0"/>
    </xf>
    <xf numFmtId="0" fontId="54" fillId="0" borderId="110" xfId="0" applyFont="1" applyBorder="1" applyAlignment="1" applyProtection="1">
      <alignment horizontal="center" vertical="center"/>
      <protection locked="0"/>
    </xf>
    <xf numFmtId="0" fontId="53" fillId="0" borderId="0" xfId="0" applyFont="1"/>
    <xf numFmtId="0" fontId="54" fillId="0" borderId="112" xfId="0" applyFont="1" applyBorder="1" applyAlignment="1" applyProtection="1">
      <alignment horizontal="center" vertical="center"/>
      <protection locked="0"/>
    </xf>
    <xf numFmtId="0" fontId="54" fillId="0" borderId="114" xfId="0" applyFont="1" applyBorder="1" applyAlignment="1" applyProtection="1">
      <alignment horizontal="center" vertical="center"/>
      <protection locked="0"/>
    </xf>
    <xf numFmtId="0" fontId="54" fillId="0" borderId="115" xfId="0" applyFont="1" applyBorder="1" applyAlignment="1" applyProtection="1">
      <alignment horizontal="center" vertical="center"/>
      <protection locked="0"/>
    </xf>
    <xf numFmtId="0" fontId="54" fillId="0" borderId="111" xfId="0" applyFont="1" applyBorder="1" applyAlignment="1" applyProtection="1">
      <alignment horizontal="center" vertical="center"/>
      <protection locked="0"/>
    </xf>
    <xf numFmtId="0" fontId="54" fillId="0" borderId="113" xfId="0" applyFont="1" applyBorder="1" applyAlignment="1" applyProtection="1">
      <alignment horizontal="center" vertical="center"/>
      <protection locked="0"/>
    </xf>
    <xf numFmtId="0" fontId="54" fillId="0" borderId="116" xfId="0" applyFont="1" applyBorder="1" applyAlignment="1" applyProtection="1">
      <alignment horizontal="center" vertical="center"/>
      <protection locked="0"/>
    </xf>
    <xf numFmtId="166" fontId="20" fillId="0" borderId="10" xfId="2" applyNumberFormat="1" applyFont="1" applyBorder="1" applyAlignment="1">
      <alignment wrapText="1"/>
    </xf>
    <xf numFmtId="166" fontId="20" fillId="0" borderId="55" xfId="2" applyNumberFormat="1" applyFont="1" applyBorder="1" applyAlignment="1">
      <alignment wrapText="1"/>
    </xf>
    <xf numFmtId="166" fontId="20" fillId="0" borderId="55" xfId="2" applyNumberFormat="1" applyFont="1" applyBorder="1"/>
    <xf numFmtId="38" fontId="68" fillId="0" borderId="0" xfId="0" applyNumberFormat="1" applyFont="1" applyAlignment="1">
      <alignment vertical="center" wrapText="1"/>
    </xf>
    <xf numFmtId="0" fontId="55" fillId="0" borderId="0" xfId="4" applyAlignment="1">
      <alignment horizontal="center"/>
    </xf>
    <xf numFmtId="0" fontId="34" fillId="0" borderId="0" xfId="4" applyFont="1" applyAlignment="1">
      <alignment horizontal="center"/>
    </xf>
    <xf numFmtId="0" fontId="34" fillId="2" borderId="96" xfId="4" applyFont="1" applyFill="1" applyBorder="1"/>
    <xf numFmtId="0" fontId="34" fillId="15" borderId="98" xfId="4" applyFont="1" applyFill="1" applyBorder="1"/>
    <xf numFmtId="0" fontId="34" fillId="16" borderId="98" xfId="4" applyFont="1" applyFill="1" applyBorder="1"/>
    <xf numFmtId="0" fontId="34" fillId="17" borderId="98" xfId="4" applyFont="1" applyFill="1" applyBorder="1"/>
    <xf numFmtId="166" fontId="16" fillId="0" borderId="76" xfId="2" applyNumberFormat="1" applyFont="1" applyBorder="1" applyAlignment="1">
      <alignment horizontal="center" vertical="center" wrapText="1"/>
    </xf>
    <xf numFmtId="0" fontId="55" fillId="0" borderId="28" xfId="4" applyBorder="1" applyAlignment="1">
      <alignment horizontal="center"/>
    </xf>
    <xf numFmtId="164" fontId="63" fillId="0" borderId="27" xfId="4" applyNumberFormat="1" applyFont="1" applyBorder="1" applyAlignment="1">
      <alignment horizontal="right" vertical="center"/>
    </xf>
    <xf numFmtId="164" fontId="63" fillId="0" borderId="28" xfId="4" applyNumberFormat="1" applyFont="1" applyBorder="1" applyAlignment="1">
      <alignment horizontal="right" vertical="center"/>
    </xf>
    <xf numFmtId="164" fontId="63" fillId="0" borderId="30" xfId="4" applyNumberFormat="1" applyFont="1" applyBorder="1" applyAlignment="1">
      <alignment horizontal="right" vertical="center"/>
    </xf>
    <xf numFmtId="164" fontId="63" fillId="0" borderId="31" xfId="4" applyNumberFormat="1" applyFont="1" applyBorder="1" applyAlignment="1">
      <alignment horizontal="right" vertical="center"/>
    </xf>
    <xf numFmtId="164" fontId="63" fillId="0" borderId="0" xfId="4" applyNumberFormat="1" applyFont="1" applyAlignment="1">
      <alignment horizontal="right" vertical="center"/>
    </xf>
    <xf numFmtId="164" fontId="63" fillId="0" borderId="190" xfId="4" applyNumberFormat="1" applyFont="1" applyBorder="1" applyAlignment="1">
      <alignment horizontal="right" vertical="center"/>
    </xf>
    <xf numFmtId="0" fontId="55" fillId="0" borderId="31" xfId="4" applyBorder="1" applyAlignment="1">
      <alignment horizontal="center" vertical="center" textRotation="90" wrapText="1"/>
    </xf>
    <xf numFmtId="0" fontId="55" fillId="0" borderId="0" xfId="4" applyAlignment="1">
      <alignment horizontal="center" vertical="center" textRotation="90" wrapText="1"/>
    </xf>
    <xf numFmtId="0" fontId="55" fillId="0" borderId="0" xfId="4" applyAlignment="1">
      <alignment horizontal="left" wrapText="1"/>
    </xf>
    <xf numFmtId="0" fontId="57" fillId="0" borderId="0" xfId="4" applyFont="1" applyAlignment="1">
      <alignment horizontal="right" wrapText="1"/>
    </xf>
    <xf numFmtId="0" fontId="57" fillId="0" borderId="0" xfId="4" applyFont="1" applyAlignment="1">
      <alignment horizontal="center"/>
    </xf>
    <xf numFmtId="164" fontId="66" fillId="0" borderId="31" xfId="4" applyNumberFormat="1" applyFont="1" applyBorder="1" applyAlignment="1">
      <alignment horizontal="right" vertical="center"/>
    </xf>
    <xf numFmtId="164" fontId="66" fillId="0" borderId="0" xfId="4" applyNumberFormat="1" applyFont="1" applyAlignment="1">
      <alignment horizontal="right" vertical="center"/>
    </xf>
    <xf numFmtId="164" fontId="66" fillId="0" borderId="190" xfId="4" applyNumberFormat="1" applyFont="1" applyBorder="1" applyAlignment="1">
      <alignment horizontal="right" vertical="center"/>
    </xf>
    <xf numFmtId="0" fontId="55" fillId="0" borderId="198" xfId="4" applyBorder="1" applyAlignment="1">
      <alignment horizontal="center"/>
    </xf>
    <xf numFmtId="164" fontId="63" fillId="0" borderId="204" xfId="4" applyNumberFormat="1" applyFont="1" applyBorder="1" applyAlignment="1">
      <alignment horizontal="right" vertical="center"/>
    </xf>
    <xf numFmtId="164" fontId="63" fillId="0" borderId="198" xfId="4" applyNumberFormat="1" applyFont="1" applyBorder="1" applyAlignment="1">
      <alignment horizontal="right" vertical="center"/>
    </xf>
    <xf numFmtId="164" fontId="63" fillId="0" borderId="199" xfId="4" applyNumberFormat="1" applyFont="1" applyBorder="1" applyAlignment="1">
      <alignment horizontal="right" vertical="center"/>
    </xf>
    <xf numFmtId="0" fontId="58" fillId="15" borderId="98" xfId="4" applyFont="1" applyFill="1" applyBorder="1" applyAlignment="1">
      <alignment horizontal="center"/>
    </xf>
    <xf numFmtId="164" fontId="67" fillId="15" borderId="96" xfId="4" applyNumberFormat="1" applyFont="1" applyFill="1" applyBorder="1" applyAlignment="1">
      <alignment horizontal="right" vertical="center"/>
    </xf>
    <xf numFmtId="164" fontId="67" fillId="15" borderId="98" xfId="4" applyNumberFormat="1" applyFont="1" applyFill="1" applyBorder="1" applyAlignment="1">
      <alignment horizontal="right" vertical="center"/>
    </xf>
    <xf numFmtId="164" fontId="67" fillId="15" borderId="191" xfId="4" applyNumberFormat="1" applyFont="1" applyFill="1" applyBorder="1" applyAlignment="1">
      <alignment horizontal="right" vertical="center"/>
    </xf>
    <xf numFmtId="166" fontId="16" fillId="0" borderId="200" xfId="2" applyNumberFormat="1" applyFont="1" applyBorder="1" applyAlignment="1">
      <alignment horizontal="center" vertical="center" wrapText="1"/>
    </xf>
    <xf numFmtId="166" fontId="16" fillId="0" borderId="201" xfId="2" applyNumberFormat="1" applyFont="1" applyBorder="1" applyAlignment="1">
      <alignment horizontal="center" vertical="center" wrapText="1"/>
    </xf>
    <xf numFmtId="0" fontId="55" fillId="0" borderId="202" xfId="4" applyBorder="1" applyAlignment="1">
      <alignment horizontal="center"/>
    </xf>
    <xf numFmtId="164" fontId="63" fillId="0" borderId="201" xfId="4" applyNumberFormat="1" applyFont="1" applyBorder="1" applyAlignment="1">
      <alignment horizontal="right" vertical="center"/>
    </xf>
    <xf numFmtId="164" fontId="63" fillId="0" borderId="202" xfId="4" applyNumberFormat="1" applyFont="1" applyBorder="1" applyAlignment="1">
      <alignment horizontal="right" vertical="center"/>
    </xf>
    <xf numFmtId="164" fontId="63" fillId="0" borderId="203" xfId="4" applyNumberFormat="1" applyFont="1" applyBorder="1" applyAlignment="1">
      <alignment horizontal="right" vertical="center"/>
    </xf>
    <xf numFmtId="0" fontId="56" fillId="0" borderId="31" xfId="4" applyFont="1" applyBorder="1" applyAlignment="1">
      <alignment horizontal="center" vertical="center" textRotation="90" wrapText="1"/>
    </xf>
    <xf numFmtId="0" fontId="59" fillId="0" borderId="0" xfId="4" applyFont="1" applyAlignment="1">
      <alignment horizontal="right" wrapText="1"/>
    </xf>
    <xf numFmtId="0" fontId="60" fillId="0" borderId="0" xfId="4" applyFont="1" applyAlignment="1">
      <alignment horizontal="center"/>
    </xf>
    <xf numFmtId="164" fontId="64" fillId="0" borderId="0" xfId="4" applyNumberFormat="1" applyFont="1" applyAlignment="1">
      <alignment horizontal="right" vertical="center"/>
    </xf>
    <xf numFmtId="164" fontId="64" fillId="0" borderId="98" xfId="4" applyNumberFormat="1" applyFont="1" applyBorder="1" applyAlignment="1">
      <alignment horizontal="right" vertical="center"/>
    </xf>
    <xf numFmtId="164" fontId="67" fillId="2" borderId="96" xfId="4" applyNumberFormat="1" applyFont="1" applyFill="1" applyBorder="1" applyAlignment="1">
      <alignment horizontal="right" vertical="center"/>
    </xf>
    <xf numFmtId="164" fontId="67" fillId="2" borderId="98" xfId="4" applyNumberFormat="1" applyFont="1" applyFill="1" applyBorder="1" applyAlignment="1">
      <alignment horizontal="right" vertical="center"/>
    </xf>
    <xf numFmtId="164" fontId="67" fillId="2" borderId="191" xfId="4" applyNumberFormat="1" applyFont="1" applyFill="1" applyBorder="1" applyAlignment="1">
      <alignment horizontal="right" vertical="center"/>
    </xf>
    <xf numFmtId="0" fontId="58" fillId="2" borderId="198" xfId="4" applyFont="1" applyFill="1" applyBorder="1" applyAlignment="1">
      <alignment horizontal="center"/>
    </xf>
    <xf numFmtId="164" fontId="67" fillId="2" borderId="204" xfId="4" applyNumberFormat="1" applyFont="1" applyFill="1" applyBorder="1" applyAlignment="1">
      <alignment horizontal="right" vertical="center"/>
    </xf>
    <xf numFmtId="164" fontId="67" fillId="2" borderId="198" xfId="4" applyNumberFormat="1" applyFont="1" applyFill="1" applyBorder="1" applyAlignment="1">
      <alignment horizontal="right" vertical="center"/>
    </xf>
    <xf numFmtId="164" fontId="67" fillId="2" borderId="199" xfId="4" applyNumberFormat="1" applyFont="1" applyFill="1" applyBorder="1" applyAlignment="1">
      <alignment horizontal="right" vertical="center"/>
    </xf>
    <xf numFmtId="0" fontId="59" fillId="0" borderId="28" xfId="4" applyFont="1" applyBorder="1" applyAlignment="1">
      <alignment horizontal="right" wrapText="1"/>
    </xf>
    <xf numFmtId="0" fontId="60" fillId="0" borderId="28" xfId="4" applyFont="1" applyBorder="1" applyAlignment="1">
      <alignment horizontal="center"/>
    </xf>
    <xf numFmtId="164" fontId="64" fillId="0" borderId="28" xfId="4" applyNumberFormat="1" applyFont="1" applyBorder="1" applyAlignment="1">
      <alignment horizontal="right" vertical="center"/>
    </xf>
    <xf numFmtId="164" fontId="64" fillId="0" borderId="43" xfId="4" applyNumberFormat="1" applyFont="1" applyBorder="1" applyAlignment="1">
      <alignment horizontal="right" vertical="center"/>
    </xf>
    <xf numFmtId="1" fontId="63" fillId="0" borderId="27" xfId="4" applyNumberFormat="1" applyFont="1" applyBorder="1" applyAlignment="1">
      <alignment horizontal="right" vertical="center"/>
    </xf>
    <xf numFmtId="1" fontId="63" fillId="0" borderId="28" xfId="4" applyNumberFormat="1" applyFont="1" applyBorder="1" applyAlignment="1">
      <alignment horizontal="right" vertical="center"/>
    </xf>
    <xf numFmtId="1" fontId="63" fillId="0" borderId="30" xfId="4" applyNumberFormat="1" applyFont="1" applyBorder="1" applyAlignment="1">
      <alignment horizontal="right" vertical="center"/>
    </xf>
    <xf numFmtId="10" fontId="23" fillId="0" borderId="31" xfId="5" applyNumberFormat="1" applyFont="1" applyBorder="1" applyAlignment="1" applyProtection="1">
      <alignment horizontal="right" vertical="center"/>
    </xf>
    <xf numFmtId="10" fontId="23" fillId="0" borderId="0" xfId="5" applyNumberFormat="1" applyFont="1" applyBorder="1" applyAlignment="1" applyProtection="1">
      <alignment horizontal="right" vertical="center"/>
    </xf>
    <xf numFmtId="10" fontId="23" fillId="0" borderId="190" xfId="5" applyNumberFormat="1" applyFont="1" applyBorder="1" applyAlignment="1" applyProtection="1">
      <alignment horizontal="right" vertical="center"/>
    </xf>
    <xf numFmtId="0" fontId="63" fillId="0" borderId="31" xfId="4" applyFont="1" applyBorder="1" applyAlignment="1">
      <alignment horizontal="right" vertical="center"/>
    </xf>
    <xf numFmtId="2" fontId="63" fillId="0" borderId="31" xfId="4" applyNumberFormat="1" applyFont="1" applyBorder="1" applyAlignment="1">
      <alignment horizontal="right" vertical="center"/>
    </xf>
    <xf numFmtId="2" fontId="63" fillId="0" borderId="0" xfId="4" applyNumberFormat="1" applyFont="1" applyAlignment="1">
      <alignment horizontal="right" vertical="center"/>
    </xf>
    <xf numFmtId="2" fontId="63" fillId="0" borderId="190" xfId="4" applyNumberFormat="1" applyFont="1" applyBorder="1" applyAlignment="1">
      <alignment horizontal="right" vertical="center"/>
    </xf>
    <xf numFmtId="170" fontId="63" fillId="0" borderId="31" xfId="4" applyNumberFormat="1" applyFont="1" applyBorder="1" applyAlignment="1">
      <alignment horizontal="right" vertical="center"/>
    </xf>
    <xf numFmtId="170" fontId="63" fillId="0" borderId="0" xfId="4" applyNumberFormat="1" applyFont="1" applyAlignment="1">
      <alignment horizontal="right" vertical="center"/>
    </xf>
    <xf numFmtId="170" fontId="63" fillId="0" borderId="190" xfId="4" applyNumberFormat="1" applyFont="1" applyBorder="1" applyAlignment="1">
      <alignment horizontal="right" vertical="center"/>
    </xf>
    <xf numFmtId="0" fontId="55" fillId="0" borderId="98" xfId="4" applyBorder="1" applyAlignment="1">
      <alignment horizontal="center"/>
    </xf>
    <xf numFmtId="10" fontId="23" fillId="0" borderId="96" xfId="5" applyNumberFormat="1" applyFont="1" applyBorder="1" applyAlignment="1" applyProtection="1">
      <alignment horizontal="right" vertical="center"/>
    </xf>
    <xf numFmtId="10" fontId="23" fillId="0" borderId="98" xfId="5" applyNumberFormat="1" applyFont="1" applyBorder="1" applyAlignment="1" applyProtection="1">
      <alignment horizontal="right" vertical="center"/>
    </xf>
    <xf numFmtId="10" fontId="23" fillId="0" borderId="191" xfId="5" applyNumberFormat="1" applyFont="1" applyBorder="1" applyAlignment="1" applyProtection="1">
      <alignment horizontal="right" vertical="center"/>
    </xf>
    <xf numFmtId="0" fontId="64" fillId="0" borderId="0" xfId="4" applyFont="1" applyProtection="1">
      <protection locked="0"/>
    </xf>
    <xf numFmtId="0" fontId="63" fillId="0" borderId="0" xfId="4" applyFont="1" applyProtection="1">
      <protection locked="0"/>
    </xf>
    <xf numFmtId="0" fontId="34" fillId="0" borderId="0" xfId="4" applyFont="1" applyAlignment="1" applyProtection="1">
      <alignment horizontal="center"/>
      <protection locked="0"/>
    </xf>
    <xf numFmtId="0" fontId="55" fillId="0" borderId="47" xfId="4" applyBorder="1" applyAlignment="1" applyProtection="1">
      <alignment horizontal="center" wrapText="1"/>
      <protection locked="0"/>
    </xf>
    <xf numFmtId="0" fontId="55" fillId="0" borderId="0" xfId="4" applyAlignment="1" applyProtection="1">
      <alignment horizontal="center"/>
      <protection locked="0"/>
    </xf>
    <xf numFmtId="38" fontId="31" fillId="0" borderId="0" xfId="0" applyNumberFormat="1" applyFont="1" applyAlignment="1" applyProtection="1">
      <alignment horizontal="center" wrapText="1"/>
      <protection locked="0"/>
    </xf>
    <xf numFmtId="0" fontId="66" fillId="0" borderId="0" xfId="4" applyFont="1" applyProtection="1">
      <protection locked="0"/>
    </xf>
    <xf numFmtId="0" fontId="67" fillId="0" borderId="0" xfId="4" applyFont="1" applyProtection="1">
      <protection locked="0"/>
    </xf>
    <xf numFmtId="0" fontId="55" fillId="0" borderId="0" xfId="4" applyProtection="1">
      <protection locked="0"/>
    </xf>
    <xf numFmtId="0" fontId="55" fillId="0" borderId="0" xfId="4" applyAlignment="1" applyProtection="1">
      <alignment vertical="center" wrapText="1"/>
      <protection locked="0"/>
    </xf>
    <xf numFmtId="0" fontId="55" fillId="0" borderId="0" xfId="4" applyAlignment="1" applyProtection="1">
      <alignment wrapText="1"/>
      <protection locked="0"/>
    </xf>
    <xf numFmtId="0" fontId="54" fillId="2" borderId="110" xfId="0" applyFont="1" applyFill="1" applyBorder="1" applyAlignment="1">
      <alignment horizontal="center" vertical="center"/>
    </xf>
    <xf numFmtId="0" fontId="54" fillId="2" borderId="111" xfId="0" applyFont="1" applyFill="1" applyBorder="1" applyAlignment="1">
      <alignment horizontal="center" vertical="center"/>
    </xf>
    <xf numFmtId="0" fontId="54" fillId="2" borderId="99" xfId="0" applyFont="1" applyFill="1" applyBorder="1" applyAlignment="1">
      <alignment horizontal="center" vertical="center"/>
    </xf>
    <xf numFmtId="0" fontId="54" fillId="2" borderId="113" xfId="0" applyFont="1" applyFill="1" applyBorder="1" applyAlignment="1">
      <alignment horizontal="center" vertical="center"/>
    </xf>
    <xf numFmtId="0" fontId="54" fillId="2" borderId="112" xfId="0" applyFont="1" applyFill="1" applyBorder="1" applyAlignment="1">
      <alignment horizontal="center" vertical="center"/>
    </xf>
    <xf numFmtId="0" fontId="54" fillId="2" borderId="114" xfId="0" applyFont="1" applyFill="1" applyBorder="1" applyAlignment="1">
      <alignment horizontal="center" vertical="center"/>
    </xf>
    <xf numFmtId="0" fontId="54" fillId="2" borderId="115" xfId="0" applyFont="1" applyFill="1" applyBorder="1" applyAlignment="1">
      <alignment horizontal="center" vertical="center"/>
    </xf>
    <xf numFmtId="0" fontId="54" fillId="2" borderId="116" xfId="0" applyFont="1" applyFill="1" applyBorder="1" applyAlignment="1">
      <alignment horizontal="center" vertical="center"/>
    </xf>
    <xf numFmtId="38" fontId="38" fillId="0" borderId="47" xfId="0" applyNumberFormat="1" applyFont="1" applyBorder="1"/>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69" fillId="0" borderId="211" xfId="0" applyFont="1" applyBorder="1" applyAlignment="1">
      <alignment vertical="center" wrapText="1"/>
    </xf>
    <xf numFmtId="38" fontId="38" fillId="0" borderId="0" xfId="0" applyNumberFormat="1" applyFont="1" applyAlignment="1">
      <alignment horizontal="left"/>
    </xf>
    <xf numFmtId="0" fontId="7" fillId="0" borderId="0" xfId="0" applyFont="1" applyAlignment="1">
      <alignment horizontal="left" vertical="center" wrapText="1"/>
    </xf>
    <xf numFmtId="0" fontId="7" fillId="0" borderId="215" xfId="0" applyFont="1" applyBorder="1" applyAlignment="1">
      <alignment horizontal="center" vertical="center" wrapText="1"/>
    </xf>
    <xf numFmtId="0" fontId="7" fillId="0" borderId="220" xfId="0" applyFont="1" applyBorder="1" applyAlignment="1">
      <alignment horizontal="center" vertical="center" wrapText="1"/>
    </xf>
    <xf numFmtId="0" fontId="7" fillId="0" borderId="224" xfId="0" applyFont="1" applyBorder="1" applyAlignment="1">
      <alignment horizontal="center" vertical="center" wrapText="1"/>
    </xf>
    <xf numFmtId="0" fontId="7" fillId="0" borderId="225" xfId="0" applyFont="1" applyBorder="1" applyAlignment="1">
      <alignment horizontal="center" vertical="center" wrapText="1"/>
    </xf>
    <xf numFmtId="0" fontId="7" fillId="0" borderId="215" xfId="0" applyFont="1" applyBorder="1" applyAlignment="1" applyProtection="1">
      <alignment horizontal="center" vertical="center" wrapText="1"/>
      <protection locked="0"/>
    </xf>
    <xf numFmtId="0" fontId="7" fillId="0" borderId="220" xfId="0" applyFont="1" applyBorder="1" applyAlignment="1" applyProtection="1">
      <alignment horizontal="center" vertical="center" wrapText="1"/>
      <protection locked="0"/>
    </xf>
    <xf numFmtId="0" fontId="7" fillId="0" borderId="217" xfId="0" applyFont="1" applyBorder="1" applyAlignment="1" applyProtection="1">
      <alignment horizontal="center" vertical="center" wrapText="1"/>
      <protection locked="0"/>
    </xf>
    <xf numFmtId="0" fontId="8" fillId="0" borderId="0" xfId="0" applyFont="1" applyAlignment="1">
      <alignment horizontal="center"/>
    </xf>
    <xf numFmtId="38" fontId="40" fillId="0" borderId="0" xfId="0" applyNumberFormat="1" applyFont="1" applyAlignment="1">
      <alignment horizontal="left"/>
    </xf>
    <xf numFmtId="0" fontId="7" fillId="0" borderId="215" xfId="0" applyFont="1" applyBorder="1" applyAlignment="1">
      <alignment horizontal="center" vertical="center"/>
    </xf>
    <xf numFmtId="0" fontId="7" fillId="0" borderId="215" xfId="0" quotePrefix="1" applyFont="1" applyBorder="1" applyAlignment="1">
      <alignment horizontal="center" vertical="center" wrapText="1"/>
    </xf>
    <xf numFmtId="0" fontId="7" fillId="0" borderId="231" xfId="0" applyFont="1" applyBorder="1" applyAlignment="1">
      <alignment horizontal="center" vertical="center"/>
    </xf>
    <xf numFmtId="0" fontId="7" fillId="0" borderId="231" xfId="0" quotePrefix="1" applyFont="1" applyBorder="1" applyAlignment="1">
      <alignment horizontal="center" vertical="center" wrapText="1"/>
    </xf>
    <xf numFmtId="0" fontId="7" fillId="0" borderId="225" xfId="0" applyFont="1" applyBorder="1" applyAlignment="1">
      <alignment horizontal="center" vertical="center"/>
    </xf>
    <xf numFmtId="0" fontId="7" fillId="0" borderId="232" xfId="0" applyFont="1" applyBorder="1" applyAlignment="1">
      <alignment horizontal="center" vertical="center"/>
    </xf>
    <xf numFmtId="0" fontId="7" fillId="0" borderId="217" xfId="0" applyFont="1" applyBorder="1" applyAlignment="1" applyProtection="1">
      <alignment horizontal="right" vertical="center"/>
      <protection locked="0"/>
    </xf>
    <xf numFmtId="0" fontId="7" fillId="0" borderId="215" xfId="0" applyFont="1" applyBorder="1" applyAlignment="1" applyProtection="1">
      <alignment horizontal="right" vertical="center"/>
      <protection locked="0"/>
    </xf>
    <xf numFmtId="0" fontId="7" fillId="0" borderId="215" xfId="0" quotePrefix="1" applyFont="1" applyBorder="1" applyAlignment="1" applyProtection="1">
      <alignment horizontal="left" vertical="center" wrapText="1"/>
      <protection locked="0"/>
    </xf>
    <xf numFmtId="0" fontId="34" fillId="0" borderId="145" xfId="0" applyFont="1" applyBorder="1" applyAlignment="1">
      <alignment horizontal="center" vertical="center" wrapText="1"/>
    </xf>
    <xf numFmtId="0" fontId="34" fillId="0" borderId="188" xfId="0" applyFont="1" applyBorder="1" applyAlignment="1">
      <alignment horizontal="center" vertical="center" wrapText="1"/>
    </xf>
    <xf numFmtId="0" fontId="34" fillId="0" borderId="214" xfId="0" applyFont="1" applyBorder="1" applyAlignment="1">
      <alignment horizontal="center" vertical="center" wrapText="1"/>
    </xf>
    <xf numFmtId="0" fontId="34" fillId="0" borderId="189" xfId="0" applyFont="1" applyBorder="1" applyAlignment="1">
      <alignment horizontal="center" vertical="center" wrapText="1"/>
    </xf>
    <xf numFmtId="0" fontId="34" fillId="0" borderId="213" xfId="0" applyFont="1" applyBorder="1" applyAlignment="1" applyProtection="1">
      <alignment horizontal="center" vertical="center" wrapText="1"/>
      <protection locked="0"/>
    </xf>
    <xf numFmtId="0" fontId="34" fillId="0" borderId="214" xfId="0" applyFont="1" applyBorder="1" applyAlignment="1" applyProtection="1">
      <alignment horizontal="center" vertical="center" wrapText="1"/>
      <protection locked="0"/>
    </xf>
    <xf numFmtId="0" fontId="34" fillId="0" borderId="212" xfId="0" applyFont="1" applyBorder="1" applyAlignment="1" applyProtection="1">
      <alignment horizontal="center" vertical="center" wrapText="1"/>
      <protection locked="0"/>
    </xf>
    <xf numFmtId="0" fontId="34" fillId="0" borderId="145" xfId="0" applyFont="1" applyBorder="1" applyAlignment="1" applyProtection="1">
      <alignment horizontal="center" vertical="center" wrapText="1"/>
      <protection locked="0"/>
    </xf>
    <xf numFmtId="0" fontId="50" fillId="0" borderId="0" xfId="0" applyFont="1" applyAlignment="1">
      <alignment horizontal="center" vertical="center" wrapText="1"/>
    </xf>
    <xf numFmtId="0" fontId="7" fillId="0" borderId="0" xfId="0" applyFont="1" applyAlignment="1">
      <alignment horizontal="left" vertical="center"/>
    </xf>
    <xf numFmtId="0" fontId="0" fillId="0" borderId="0" xfId="0" applyAlignment="1">
      <alignment horizontal="left" vertical="center"/>
    </xf>
    <xf numFmtId="0" fontId="7" fillId="0" borderId="239" xfId="0" applyFont="1" applyBorder="1" applyAlignment="1" applyProtection="1">
      <alignment horizontal="center" vertical="center" wrapText="1"/>
      <protection locked="0"/>
    </xf>
    <xf numFmtId="0" fontId="7" fillId="0" borderId="225" xfId="0" applyFont="1" applyBorder="1" applyAlignment="1" applyProtection="1">
      <alignment horizontal="center" vertical="center" wrapText="1"/>
      <protection locked="0"/>
    </xf>
    <xf numFmtId="0" fontId="7" fillId="0" borderId="231" xfId="0" applyFont="1" applyBorder="1" applyAlignment="1" applyProtection="1">
      <alignment horizontal="center" vertical="center" wrapText="1"/>
      <protection locked="0"/>
    </xf>
    <xf numFmtId="0" fontId="7" fillId="0" borderId="216" xfId="0" applyFont="1" applyBorder="1" applyAlignment="1" applyProtection="1">
      <alignment horizontal="center" vertical="center" wrapText="1"/>
      <protection locked="0"/>
    </xf>
    <xf numFmtId="0" fontId="7" fillId="0" borderId="229" xfId="0" applyFont="1" applyBorder="1" applyAlignment="1" applyProtection="1">
      <alignment horizontal="center" vertical="center" wrapText="1"/>
      <protection locked="0"/>
    </xf>
    <xf numFmtId="0" fontId="7" fillId="0" borderId="219" xfId="0" applyFont="1" applyBorder="1" applyAlignment="1">
      <alignment horizontal="center" vertical="center" wrapText="1"/>
    </xf>
    <xf numFmtId="0" fontId="7" fillId="0" borderId="217" xfId="0" applyFont="1" applyBorder="1" applyAlignment="1">
      <alignment horizontal="center" vertical="center" wrapText="1"/>
    </xf>
    <xf numFmtId="0" fontId="7" fillId="0" borderId="217" xfId="0" applyFont="1" applyBorder="1" applyAlignment="1">
      <alignment horizontal="center" vertical="center"/>
    </xf>
    <xf numFmtId="0" fontId="7" fillId="0" borderId="230" xfId="0" applyFont="1" applyBorder="1" applyAlignment="1">
      <alignment horizontal="center" vertical="center"/>
    </xf>
    <xf numFmtId="0" fontId="50" fillId="0" borderId="210" xfId="0" applyFont="1" applyBorder="1" applyAlignment="1">
      <alignment horizontal="center" vertical="center" wrapText="1"/>
    </xf>
    <xf numFmtId="0" fontId="50" fillId="0" borderId="211" xfId="0" applyFont="1" applyBorder="1" applyAlignment="1">
      <alignment horizontal="center" vertical="center" wrapText="1"/>
    </xf>
    <xf numFmtId="0" fontId="7" fillId="0" borderId="283" xfId="0" applyFont="1" applyBorder="1" applyAlignment="1">
      <alignment horizontal="left" vertical="center" wrapText="1"/>
    </xf>
    <xf numFmtId="0" fontId="7" fillId="0" borderId="276" xfId="0" applyFont="1" applyBorder="1" applyAlignment="1">
      <alignment horizontal="center" vertical="center" wrapText="1"/>
    </xf>
    <xf numFmtId="0" fontId="7" fillId="0" borderId="284" xfId="0" applyFont="1" applyBorder="1" applyAlignment="1">
      <alignment horizontal="left" vertical="center" wrapText="1"/>
    </xf>
    <xf numFmtId="0" fontId="7" fillId="0" borderId="267" xfId="0" applyFont="1" applyBorder="1" applyAlignment="1">
      <alignment horizontal="center" vertical="center" wrapText="1"/>
    </xf>
    <xf numFmtId="0" fontId="7" fillId="0" borderId="284" xfId="0" applyFont="1" applyBorder="1" applyAlignment="1">
      <alignment horizontal="left" wrapText="1"/>
    </xf>
    <xf numFmtId="0" fontId="7" fillId="0" borderId="267" xfId="0" quotePrefix="1" applyFont="1" applyBorder="1" applyAlignment="1">
      <alignment horizontal="center" vertical="center" wrapText="1"/>
    </xf>
    <xf numFmtId="0" fontId="7" fillId="0" borderId="285" xfId="0" applyFont="1" applyBorder="1" applyAlignment="1">
      <alignment horizontal="left" wrapText="1"/>
    </xf>
    <xf numFmtId="0" fontId="7" fillId="0" borderId="274" xfId="0" quotePrefix="1" applyFont="1" applyBorder="1" applyAlignment="1">
      <alignment horizontal="center" vertical="center" wrapText="1"/>
    </xf>
    <xf numFmtId="0" fontId="7" fillId="19" borderId="285" xfId="0" applyFont="1" applyFill="1" applyBorder="1" applyAlignment="1">
      <alignment horizontal="left" wrapText="1"/>
    </xf>
    <xf numFmtId="0" fontId="7" fillId="19" borderId="286" xfId="0" applyFont="1" applyFill="1" applyBorder="1" applyAlignment="1">
      <alignment horizontal="left" wrapText="1"/>
    </xf>
    <xf numFmtId="0" fontId="7" fillId="19" borderId="287" xfId="0" applyFont="1" applyFill="1" applyBorder="1" applyAlignment="1">
      <alignment horizontal="center" vertical="center"/>
    </xf>
    <xf numFmtId="0" fontId="7" fillId="19" borderId="288" xfId="0" applyFont="1" applyFill="1" applyBorder="1" applyAlignment="1">
      <alignment horizontal="center" vertical="center"/>
    </xf>
    <xf numFmtId="0" fontId="7" fillId="0" borderId="288" xfId="0" applyFont="1" applyBorder="1" applyAlignment="1">
      <alignment horizontal="center" vertical="center"/>
    </xf>
    <xf numFmtId="0" fontId="7" fillId="0" borderId="271" xfId="0" applyFont="1" applyBorder="1" applyAlignment="1">
      <alignment horizontal="center" vertical="center"/>
    </xf>
    <xf numFmtId="0" fontId="7" fillId="0" borderId="271" xfId="0" quotePrefix="1" applyFont="1" applyBorder="1" applyAlignment="1">
      <alignment horizontal="center" vertical="center" wrapText="1"/>
    </xf>
    <xf numFmtId="0" fontId="7" fillId="0" borderId="272" xfId="0" quotePrefix="1" applyFont="1" applyBorder="1" applyAlignment="1">
      <alignment horizontal="center" vertical="center" wrapText="1"/>
    </xf>
    <xf numFmtId="0" fontId="54" fillId="0" borderId="210" xfId="0" applyFont="1" applyBorder="1" applyAlignment="1">
      <alignment horizontal="center" vertical="center" wrapText="1"/>
    </xf>
    <xf numFmtId="0" fontId="7" fillId="0" borderId="289" xfId="0" applyFont="1" applyBorder="1" applyAlignment="1" applyProtection="1">
      <alignment horizontal="left" vertical="center" wrapText="1"/>
      <protection locked="0"/>
    </xf>
    <xf numFmtId="0" fontId="7" fillId="0" borderId="265" xfId="0" applyFont="1" applyBorder="1" applyAlignment="1" applyProtection="1">
      <alignment horizontal="center" vertical="center" wrapText="1"/>
      <protection locked="0"/>
    </xf>
    <xf numFmtId="0" fontId="7" fillId="0" borderId="245" xfId="0" applyFont="1" applyBorder="1" applyAlignment="1" applyProtection="1">
      <alignment horizontal="left" vertical="center" wrapText="1"/>
      <protection locked="0"/>
    </xf>
    <xf numFmtId="0" fontId="7" fillId="0" borderId="267" xfId="0" applyFont="1" applyBorder="1" applyAlignment="1" applyProtection="1">
      <alignment horizontal="center" vertical="center" wrapText="1"/>
      <protection locked="0"/>
    </xf>
    <xf numFmtId="0" fontId="7" fillId="0" borderId="245" xfId="0" applyFont="1" applyBorder="1" applyAlignment="1" applyProtection="1">
      <alignment horizontal="left" wrapText="1"/>
      <protection locked="0"/>
    </xf>
    <xf numFmtId="0" fontId="7" fillId="0" borderId="215" xfId="0" applyFont="1" applyBorder="1" applyAlignment="1" applyProtection="1">
      <alignment horizontal="center" vertical="center"/>
      <protection locked="0"/>
    </xf>
    <xf numFmtId="0" fontId="7" fillId="0" borderId="215" xfId="0" quotePrefix="1" applyFont="1" applyBorder="1" applyAlignment="1" applyProtection="1">
      <alignment horizontal="center" vertical="center" wrapText="1"/>
      <protection locked="0"/>
    </xf>
    <xf numFmtId="0" fontId="7" fillId="0" borderId="267" xfId="0" quotePrefix="1" applyFont="1" applyBorder="1" applyAlignment="1" applyProtection="1">
      <alignment horizontal="center" vertical="center" wrapText="1"/>
      <protection locked="0"/>
    </xf>
    <xf numFmtId="0" fontId="7" fillId="0" borderId="290" xfId="0" applyFont="1" applyBorder="1" applyAlignment="1" applyProtection="1">
      <alignment horizontal="left" wrapText="1"/>
      <protection locked="0"/>
    </xf>
    <xf numFmtId="0" fontId="7" fillId="0" borderId="271" xfId="0" quotePrefix="1" applyFont="1" applyBorder="1" applyAlignment="1" applyProtection="1">
      <alignment horizontal="left" vertical="center" wrapText="1"/>
      <protection locked="0"/>
    </xf>
    <xf numFmtId="0" fontId="7" fillId="0" borderId="271" xfId="0" applyFont="1" applyBorder="1" applyAlignment="1" applyProtection="1">
      <alignment horizontal="center" vertical="center"/>
      <protection locked="0"/>
    </xf>
    <xf numFmtId="0" fontId="7" fillId="0" borderId="271" xfId="0" quotePrefix="1" applyFont="1" applyBorder="1" applyAlignment="1" applyProtection="1">
      <alignment horizontal="center" vertical="center" wrapText="1"/>
      <protection locked="0"/>
    </xf>
    <xf numFmtId="0" fontId="7" fillId="0" borderId="272" xfId="0" quotePrefix="1" applyFont="1" applyBorder="1" applyAlignment="1" applyProtection="1">
      <alignment horizontal="center" vertical="center" wrapText="1"/>
      <protection locked="0"/>
    </xf>
    <xf numFmtId="0" fontId="7" fillId="19" borderId="290" xfId="0" applyFont="1" applyFill="1" applyBorder="1" applyAlignment="1" applyProtection="1">
      <alignment horizontal="left" wrapText="1"/>
      <protection locked="0"/>
    </xf>
    <xf numFmtId="0" fontId="7" fillId="19" borderId="246" xfId="0" applyFont="1" applyFill="1" applyBorder="1" applyAlignment="1" applyProtection="1">
      <alignment horizontal="left" wrapText="1"/>
      <protection locked="0"/>
    </xf>
    <xf numFmtId="0" fontId="7" fillId="19" borderId="287" xfId="0" applyFont="1" applyFill="1" applyBorder="1" applyAlignment="1" applyProtection="1">
      <alignment horizontal="right" vertical="center"/>
      <protection locked="0"/>
    </xf>
    <xf numFmtId="0" fontId="7" fillId="19" borderId="271" xfId="0" applyFont="1" applyFill="1" applyBorder="1" applyAlignment="1" applyProtection="1">
      <alignment horizontal="right" vertical="center"/>
      <protection locked="0"/>
    </xf>
    <xf numFmtId="0" fontId="7" fillId="19" borderId="271" xfId="0" quotePrefix="1" applyFont="1" applyFill="1" applyBorder="1" applyAlignment="1" applyProtection="1">
      <alignment horizontal="left" vertical="center" wrapText="1"/>
      <protection locked="0"/>
    </xf>
    <xf numFmtId="0" fontId="69" fillId="0" borderId="149" xfId="0" applyFont="1" applyBorder="1" applyAlignment="1">
      <alignment vertical="center" wrapText="1"/>
    </xf>
    <xf numFmtId="0" fontId="69" fillId="0" borderId="7" xfId="0" applyFont="1" applyBorder="1" applyAlignment="1">
      <alignment vertical="center" wrapText="1"/>
    </xf>
    <xf numFmtId="0" fontId="69" fillId="0" borderId="295" xfId="0" applyFont="1" applyBorder="1" applyAlignment="1">
      <alignment vertical="center" wrapText="1"/>
    </xf>
    <xf numFmtId="0" fontId="10" fillId="0" borderId="296" xfId="0" applyFont="1" applyBorder="1" applyAlignment="1">
      <alignment horizontal="left"/>
    </xf>
    <xf numFmtId="0" fontId="10" fillId="0" borderId="252" xfId="0" applyFont="1" applyBorder="1" applyAlignment="1">
      <alignment horizontal="left"/>
    </xf>
    <xf numFmtId="0" fontId="34" fillId="0" borderId="299" xfId="0" applyFont="1" applyBorder="1" applyAlignment="1">
      <alignment horizontal="center" vertical="center" wrapText="1"/>
    </xf>
    <xf numFmtId="0" fontId="34" fillId="0" borderId="300" xfId="0" applyFont="1" applyBorder="1" applyAlignment="1">
      <alignment horizontal="center" vertical="center" wrapText="1"/>
    </xf>
    <xf numFmtId="0" fontId="34" fillId="0" borderId="298" xfId="0" applyFont="1" applyBorder="1" applyAlignment="1">
      <alignment horizontal="center" vertical="center" wrapText="1"/>
    </xf>
    <xf numFmtId="0" fontId="34" fillId="0" borderId="258" xfId="0" applyFont="1" applyBorder="1" applyAlignment="1">
      <alignment horizontal="center" vertical="center" wrapText="1"/>
    </xf>
    <xf numFmtId="0" fontId="34" fillId="0" borderId="301" xfId="0" applyFont="1" applyBorder="1" applyAlignment="1">
      <alignment horizontal="center" vertical="center" wrapText="1"/>
    </xf>
    <xf numFmtId="0" fontId="34" fillId="0" borderId="297" xfId="0" applyFont="1" applyBorder="1" applyAlignment="1">
      <alignment horizontal="center" vertical="center" wrapText="1"/>
    </xf>
    <xf numFmtId="9" fontId="34" fillId="0" borderId="303" xfId="0" applyNumberFormat="1" applyFont="1" applyBorder="1" applyAlignment="1">
      <alignment horizontal="center" vertical="center" wrapText="1"/>
    </xf>
    <xf numFmtId="0" fontId="34" fillId="0" borderId="146" xfId="0" applyFont="1" applyBorder="1" applyAlignment="1">
      <alignment horizontal="center" vertical="center" wrapText="1"/>
    </xf>
    <xf numFmtId="0" fontId="69" fillId="0" borderId="151" xfId="0" applyFont="1" applyBorder="1" applyAlignment="1">
      <alignment vertical="center" wrapText="1"/>
    </xf>
    <xf numFmtId="0" fontId="34" fillId="0" borderId="165" xfId="0" applyFont="1" applyBorder="1" applyAlignment="1">
      <alignment vertical="center" wrapText="1"/>
    </xf>
    <xf numFmtId="0" fontId="34" fillId="0" borderId="309" xfId="0" applyFont="1" applyBorder="1" applyAlignment="1">
      <alignment vertical="center" wrapText="1"/>
    </xf>
    <xf numFmtId="0" fontId="34" fillId="0" borderId="316" xfId="0" applyFont="1" applyBorder="1" applyAlignment="1">
      <alignment horizontal="center" vertical="center" wrapText="1"/>
    </xf>
    <xf numFmtId="0" fontId="69" fillId="0" borderId="238" xfId="0" applyFont="1" applyBorder="1" applyAlignment="1">
      <alignment vertical="center" wrapText="1"/>
    </xf>
    <xf numFmtId="9" fontId="34" fillId="0" borderId="321" xfId="0" applyNumberFormat="1" applyFont="1" applyBorder="1" applyAlignment="1">
      <alignment horizontal="center" vertical="center" wrapText="1"/>
    </xf>
    <xf numFmtId="0" fontId="34" fillId="0" borderId="323" xfId="0" applyFont="1" applyBorder="1" applyAlignment="1">
      <alignment horizontal="center" vertical="center" wrapText="1"/>
    </xf>
    <xf numFmtId="0" fontId="34" fillId="0" borderId="325" xfId="0" applyFont="1" applyBorder="1" applyAlignment="1">
      <alignment horizontal="center" vertical="center" wrapText="1"/>
    </xf>
    <xf numFmtId="0" fontId="34" fillId="0" borderId="326" xfId="0" applyFont="1" applyBorder="1" applyAlignment="1">
      <alignment horizontal="center" vertical="center" wrapText="1"/>
    </xf>
    <xf numFmtId="0" fontId="34" fillId="0" borderId="328" xfId="0" applyFont="1" applyBorder="1" applyAlignment="1">
      <alignment horizontal="center" vertical="center" wrapText="1"/>
    </xf>
    <xf numFmtId="0" fontId="69" fillId="0" borderId="238" xfId="0" applyFont="1" applyBorder="1" applyAlignment="1">
      <alignment horizontal="center" vertical="center" wrapText="1"/>
    </xf>
    <xf numFmtId="0" fontId="69" fillId="0" borderId="211" xfId="0" applyFont="1" applyBorder="1" applyAlignment="1">
      <alignment horizontal="center" vertical="center" wrapText="1"/>
    </xf>
    <xf numFmtId="9" fontId="34" fillId="0" borderId="303" xfId="0" quotePrefix="1" applyNumberFormat="1" applyFont="1" applyBorder="1" applyAlignment="1">
      <alignment horizontal="center" vertical="center" wrapText="1"/>
    </xf>
    <xf numFmtId="9" fontId="34" fillId="0" borderId="145" xfId="0" applyNumberFormat="1" applyFont="1" applyBorder="1" applyAlignment="1">
      <alignment horizontal="center" vertical="center" wrapText="1"/>
    </xf>
    <xf numFmtId="171" fontId="34" fillId="0" borderId="145" xfId="1" applyNumberFormat="1" applyFont="1" applyBorder="1" applyAlignment="1" applyProtection="1">
      <alignment horizontal="center" vertical="center" wrapText="1"/>
    </xf>
    <xf numFmtId="9" fontId="34" fillId="0" borderId="145" xfId="0" quotePrefix="1" applyNumberFormat="1" applyFont="1" applyBorder="1" applyAlignment="1">
      <alignment horizontal="center" vertical="center" wrapText="1"/>
    </xf>
    <xf numFmtId="9" fontId="34" fillId="0" borderId="188" xfId="0" applyNumberFormat="1" applyFont="1" applyBorder="1" applyAlignment="1">
      <alignment horizontal="center" vertical="center" wrapText="1"/>
    </xf>
    <xf numFmtId="1" fontId="34" fillId="0" borderId="320" xfId="0" quotePrefix="1" applyNumberFormat="1" applyFont="1" applyBorder="1" applyAlignment="1">
      <alignment horizontal="center" vertical="center" wrapText="1"/>
    </xf>
    <xf numFmtId="9" fontId="34" fillId="0" borderId="320" xfId="1" applyFont="1" applyBorder="1" applyAlignment="1" applyProtection="1">
      <alignment horizontal="center" vertical="center" wrapText="1"/>
    </xf>
    <xf numFmtId="9" fontId="34" fillId="0" borderId="327" xfId="1" applyFont="1" applyBorder="1" applyAlignment="1" applyProtection="1">
      <alignment horizontal="center" vertical="center" wrapText="1"/>
    </xf>
    <xf numFmtId="0" fontId="34" fillId="0" borderId="254" xfId="0" applyFont="1" applyBorder="1" applyAlignment="1">
      <alignment horizontal="left" vertical="center" wrapText="1"/>
    </xf>
    <xf numFmtId="0" fontId="34" fillId="0" borderId="259" xfId="0" applyFont="1" applyBorder="1" applyAlignment="1">
      <alignment horizontal="left" vertical="center" wrapText="1"/>
    </xf>
    <xf numFmtId="0" fontId="34" fillId="0" borderId="253" xfId="0" applyFont="1" applyBorder="1" applyAlignment="1">
      <alignment horizontal="left" vertical="center" wrapText="1"/>
    </xf>
    <xf numFmtId="0" fontId="34" fillId="0" borderId="308" xfId="0" applyFont="1" applyBorder="1" applyAlignment="1">
      <alignment horizontal="left" vertical="center" wrapText="1"/>
    </xf>
    <xf numFmtId="0" fontId="34" fillId="0" borderId="165" xfId="0" applyFont="1" applyBorder="1" applyAlignment="1">
      <alignment horizontal="left" vertical="center" wrapText="1"/>
    </xf>
    <xf numFmtId="0" fontId="34" fillId="0" borderId="319" xfId="0" applyFont="1" applyBorder="1" applyAlignment="1">
      <alignment horizontal="left" vertical="center" wrapText="1"/>
    </xf>
    <xf numFmtId="0" fontId="34" fillId="0" borderId="237" xfId="0" applyFont="1" applyBorder="1" applyAlignment="1">
      <alignment horizontal="left" vertical="center" wrapText="1"/>
    </xf>
    <xf numFmtId="0" fontId="34" fillId="0" borderId="173" xfId="0" applyFont="1" applyBorder="1" applyAlignment="1">
      <alignment horizontal="left" vertical="center" wrapText="1"/>
    </xf>
    <xf numFmtId="0" fontId="33" fillId="0" borderId="0" xfId="0" applyFont="1" applyAlignment="1">
      <alignment horizontal="left" vertical="center" wrapText="1"/>
    </xf>
    <xf numFmtId="164" fontId="34" fillId="0" borderId="320" xfId="6" applyNumberFormat="1" applyFont="1" applyBorder="1" applyAlignment="1" applyProtection="1">
      <alignment horizontal="center" vertical="center" wrapText="1"/>
    </xf>
    <xf numFmtId="164" fontId="34" fillId="0" borderId="299" xfId="6" applyNumberFormat="1" applyFont="1" applyBorder="1" applyAlignment="1" applyProtection="1">
      <alignment horizontal="center" vertical="center" wrapText="1"/>
    </xf>
    <xf numFmtId="164" fontId="34" fillId="0" borderId="258" xfId="6" applyNumberFormat="1" applyFont="1" applyBorder="1" applyAlignment="1" applyProtection="1">
      <alignment horizontal="center" vertical="center" wrapText="1"/>
    </xf>
    <xf numFmtId="164" fontId="34" fillId="0" borderId="301" xfId="6" applyNumberFormat="1" applyFont="1" applyBorder="1" applyAlignment="1" applyProtection="1">
      <alignment horizontal="center" vertical="center" wrapText="1"/>
    </xf>
    <xf numFmtId="164" fontId="34" fillId="0" borderId="145" xfId="6" applyNumberFormat="1" applyFont="1" applyBorder="1" applyAlignment="1" applyProtection="1">
      <alignment horizontal="center" vertical="center" wrapText="1"/>
    </xf>
    <xf numFmtId="164" fontId="34" fillId="0" borderId="316" xfId="6" applyNumberFormat="1" applyFont="1" applyBorder="1" applyAlignment="1" applyProtection="1">
      <alignment horizontal="center" vertical="center" wrapText="1"/>
    </xf>
    <xf numFmtId="164" fontId="34" fillId="0" borderId="214" xfId="6" applyNumberFormat="1" applyFont="1" applyBorder="1" applyAlignment="1" applyProtection="1">
      <alignment horizontal="center" vertical="center" wrapText="1"/>
    </xf>
    <xf numFmtId="164" fontId="34" fillId="0" borderId="319" xfId="6" applyNumberFormat="1" applyFont="1" applyBorder="1" applyAlignment="1" applyProtection="1">
      <alignment horizontal="right" vertical="center" wrapText="1"/>
    </xf>
    <xf numFmtId="164" fontId="34" fillId="0" borderId="259" xfId="6" applyNumberFormat="1" applyFont="1" applyBorder="1" applyAlignment="1" applyProtection="1">
      <alignment horizontal="right" vertical="center" wrapText="1"/>
    </xf>
    <xf numFmtId="164" fontId="34" fillId="0" borderId="253" xfId="6" applyNumberFormat="1" applyFont="1" applyBorder="1" applyAlignment="1" applyProtection="1">
      <alignment horizontal="right" vertical="center" wrapText="1"/>
    </xf>
    <xf numFmtId="164" fontId="34" fillId="0" borderId="308" xfId="6" applyNumberFormat="1" applyFont="1" applyBorder="1" applyAlignment="1" applyProtection="1">
      <alignment horizontal="right" vertical="center" wrapText="1"/>
    </xf>
    <xf numFmtId="164" fontId="34" fillId="0" borderId="165" xfId="6" applyNumberFormat="1" applyFont="1" applyBorder="1" applyAlignment="1" applyProtection="1">
      <alignment horizontal="right" vertical="center" wrapText="1"/>
    </xf>
    <xf numFmtId="164" fontId="34" fillId="0" borderId="237" xfId="6" applyNumberFormat="1" applyFont="1" applyBorder="1" applyAlignment="1" applyProtection="1">
      <alignment horizontal="right" vertical="center" wrapText="1"/>
    </xf>
    <xf numFmtId="164" fontId="34" fillId="0" borderId="173" xfId="6" applyNumberFormat="1" applyFont="1" applyBorder="1" applyAlignment="1" applyProtection="1">
      <alignment horizontal="right" vertical="center" wrapText="1"/>
    </xf>
    <xf numFmtId="164" fontId="34" fillId="0" borderId="321" xfId="6" applyNumberFormat="1" applyFont="1" applyBorder="1" applyAlignment="1" applyProtection="1">
      <alignment horizontal="center" vertical="center" wrapText="1"/>
    </xf>
    <xf numFmtId="164" fontId="34" fillId="0" borderId="298" xfId="6" applyNumberFormat="1" applyFont="1" applyBorder="1" applyAlignment="1" applyProtection="1">
      <alignment horizontal="center" vertical="center" wrapText="1"/>
    </xf>
    <xf numFmtId="164" fontId="34" fillId="0" borderId="297" xfId="6" applyNumberFormat="1" applyFont="1" applyBorder="1" applyAlignment="1" applyProtection="1">
      <alignment horizontal="center" vertical="center" wrapText="1"/>
    </xf>
    <xf numFmtId="164" fontId="34" fillId="0" borderId="188" xfId="6" applyNumberFormat="1" applyFont="1" applyBorder="1" applyAlignment="1" applyProtection="1">
      <alignment horizontal="center" vertical="center" wrapText="1"/>
    </xf>
    <xf numFmtId="164" fontId="34" fillId="0" borderId="329" xfId="6" applyNumberFormat="1" applyFont="1" applyBorder="1" applyAlignment="1" applyProtection="1">
      <alignment horizontal="center" vertical="center" wrapText="1"/>
    </xf>
    <xf numFmtId="164" fontId="34" fillId="0" borderId="189" xfId="6" applyNumberFormat="1" applyFont="1" applyBorder="1" applyAlignment="1" applyProtection="1">
      <alignment horizontal="center" vertical="center" wrapText="1"/>
    </xf>
    <xf numFmtId="0" fontId="34" fillId="0" borderId="212" xfId="0" applyFont="1" applyBorder="1" applyAlignment="1" applyProtection="1">
      <alignment horizontal="left" vertical="center" wrapText="1"/>
      <protection locked="0"/>
    </xf>
    <xf numFmtId="0" fontId="34" fillId="0" borderId="234" xfId="0" applyFont="1" applyBorder="1" applyAlignment="1" applyProtection="1">
      <alignment horizontal="center" vertical="center" wrapText="1"/>
      <protection locked="0"/>
    </xf>
    <xf numFmtId="0" fontId="34" fillId="0" borderId="145" xfId="0" applyFont="1" applyBorder="1" applyAlignment="1" applyProtection="1">
      <alignment horizontal="left" vertical="center" wrapText="1"/>
      <protection locked="0"/>
    </xf>
    <xf numFmtId="0" fontId="34" fillId="0" borderId="304" xfId="0" applyFont="1" applyBorder="1" applyAlignment="1" applyProtection="1">
      <alignment horizontal="center" vertical="center" wrapText="1"/>
      <protection locked="0"/>
    </xf>
    <xf numFmtId="0" fontId="34" fillId="0" borderId="146" xfId="0" applyFont="1" applyBorder="1" applyAlignment="1" applyProtection="1">
      <alignment horizontal="left" vertical="center" wrapText="1"/>
      <protection locked="0"/>
    </xf>
    <xf numFmtId="0" fontId="34" fillId="0" borderId="146" xfId="0" applyFont="1" applyBorder="1" applyAlignment="1" applyProtection="1">
      <alignment horizontal="center" vertical="center" wrapText="1"/>
      <protection locked="0"/>
    </xf>
    <xf numFmtId="0" fontId="34" fillId="0" borderId="306" xfId="0" applyFont="1" applyBorder="1" applyAlignment="1" applyProtection="1">
      <alignment horizontal="center" vertical="center" wrapText="1"/>
      <protection locked="0"/>
    </xf>
    <xf numFmtId="0" fontId="34" fillId="0" borderId="213" xfId="0" applyFont="1" applyBorder="1" applyAlignment="1" applyProtection="1">
      <alignment horizontal="left" vertical="center" wrapText="1"/>
      <protection locked="0"/>
    </xf>
    <xf numFmtId="0" fontId="34" fillId="0" borderId="322" xfId="0" applyFont="1" applyBorder="1" applyAlignment="1" applyProtection="1">
      <alignment horizontal="center" vertical="center" wrapText="1"/>
      <protection locked="0"/>
    </xf>
    <xf numFmtId="0" fontId="34" fillId="0" borderId="323" xfId="0" applyFont="1" applyBorder="1" applyAlignment="1" applyProtection="1">
      <alignment horizontal="center" vertical="center" wrapText="1"/>
      <protection locked="0"/>
    </xf>
    <xf numFmtId="0" fontId="34" fillId="0" borderId="324" xfId="0" applyFont="1" applyBorder="1" applyAlignment="1" applyProtection="1">
      <alignment horizontal="center" vertical="center" wrapText="1"/>
      <protection locked="0"/>
    </xf>
    <xf numFmtId="0" fontId="34" fillId="0" borderId="316" xfId="0" applyFont="1" applyBorder="1" applyAlignment="1" applyProtection="1">
      <alignment horizontal="left" vertical="center" wrapText="1"/>
      <protection locked="0"/>
    </xf>
    <xf numFmtId="0" fontId="34" fillId="0" borderId="316" xfId="0" applyFont="1" applyBorder="1" applyAlignment="1" applyProtection="1">
      <alignment horizontal="center" vertical="center" wrapText="1"/>
      <protection locked="0"/>
    </xf>
    <xf numFmtId="0" fontId="34" fillId="0" borderId="325" xfId="0" applyFont="1" applyBorder="1" applyAlignment="1" applyProtection="1">
      <alignment horizontal="center" vertical="center" wrapText="1"/>
      <protection locked="0"/>
    </xf>
    <xf numFmtId="0" fontId="34" fillId="0" borderId="214" xfId="0" applyFont="1" applyBorder="1" applyAlignment="1" applyProtection="1">
      <alignment horizontal="left" vertical="center" wrapText="1"/>
      <protection locked="0"/>
    </xf>
    <xf numFmtId="0" fontId="34" fillId="0" borderId="326" xfId="0" applyFont="1" applyBorder="1" applyAlignment="1" applyProtection="1">
      <alignment horizontal="center" vertical="center" wrapText="1"/>
      <protection locked="0"/>
    </xf>
    <xf numFmtId="164" fontId="34" fillId="0" borderId="213" xfId="0" applyNumberFormat="1" applyFont="1" applyBorder="1" applyAlignment="1" applyProtection="1">
      <alignment vertical="center" wrapText="1"/>
      <protection locked="0"/>
    </xf>
    <xf numFmtId="164" fontId="34" fillId="0" borderId="213" xfId="0" applyNumberFormat="1" applyFont="1" applyBorder="1" applyAlignment="1" applyProtection="1">
      <alignment horizontal="center" vertical="center" wrapText="1"/>
      <protection locked="0"/>
    </xf>
    <xf numFmtId="164" fontId="34" fillId="0" borderId="322" xfId="0" applyNumberFormat="1" applyFont="1" applyBorder="1" applyAlignment="1" applyProtection="1">
      <alignment horizontal="center" vertical="center" wrapText="1"/>
      <protection locked="0"/>
    </xf>
    <xf numFmtId="164" fontId="34" fillId="0" borderId="145" xfId="0" applyNumberFormat="1" applyFont="1" applyBorder="1" applyAlignment="1" applyProtection="1">
      <alignment vertical="center" wrapText="1"/>
      <protection locked="0"/>
    </xf>
    <xf numFmtId="164" fontId="34" fillId="0" borderId="145" xfId="0" applyNumberFormat="1" applyFont="1" applyBorder="1" applyAlignment="1" applyProtection="1">
      <alignment horizontal="center" vertical="center" wrapText="1"/>
      <protection locked="0"/>
    </xf>
    <xf numFmtId="164" fontId="34" fillId="0" borderId="323" xfId="0" applyNumberFormat="1" applyFont="1" applyBorder="1" applyAlignment="1" applyProtection="1">
      <alignment horizontal="center" vertical="center" wrapText="1"/>
      <protection locked="0"/>
    </xf>
    <xf numFmtId="164" fontId="34" fillId="0" borderId="212" xfId="0" applyNumberFormat="1" applyFont="1" applyBorder="1" applyAlignment="1" applyProtection="1">
      <alignment vertical="center" wrapText="1"/>
      <protection locked="0"/>
    </xf>
    <xf numFmtId="164" fontId="34" fillId="0" borderId="212" xfId="0" applyNumberFormat="1" applyFont="1" applyBorder="1" applyAlignment="1" applyProtection="1">
      <alignment horizontal="center" vertical="center" wrapText="1"/>
      <protection locked="0"/>
    </xf>
    <xf numFmtId="164" fontId="34" fillId="0" borderId="324" xfId="0" applyNumberFormat="1" applyFont="1" applyBorder="1" applyAlignment="1" applyProtection="1">
      <alignment horizontal="center" vertical="center" wrapText="1"/>
      <protection locked="0"/>
    </xf>
    <xf numFmtId="164" fontId="34" fillId="0" borderId="316" xfId="0" applyNumberFormat="1" applyFont="1" applyBorder="1" applyAlignment="1" applyProtection="1">
      <alignment vertical="center" wrapText="1"/>
      <protection locked="0"/>
    </xf>
    <xf numFmtId="164" fontId="34" fillId="0" borderId="316" xfId="0" applyNumberFormat="1" applyFont="1" applyBorder="1" applyAlignment="1" applyProtection="1">
      <alignment horizontal="center" vertical="center" wrapText="1"/>
      <protection locked="0"/>
    </xf>
    <xf numFmtId="164" fontId="34" fillId="0" borderId="325" xfId="0" applyNumberFormat="1" applyFont="1" applyBorder="1" applyAlignment="1" applyProtection="1">
      <alignment horizontal="center" vertical="center" wrapText="1"/>
      <protection locked="0"/>
    </xf>
    <xf numFmtId="164" fontId="34" fillId="0" borderId="214" xfId="0" applyNumberFormat="1" applyFont="1" applyBorder="1" applyAlignment="1" applyProtection="1">
      <alignment vertical="center" wrapText="1"/>
      <protection locked="0"/>
    </xf>
    <xf numFmtId="164" fontId="34" fillId="0" borderId="214" xfId="0" applyNumberFormat="1" applyFont="1" applyBorder="1" applyAlignment="1" applyProtection="1">
      <alignment horizontal="center" vertical="center" wrapText="1"/>
      <protection locked="0"/>
    </xf>
    <xf numFmtId="164" fontId="34" fillId="0" borderId="326" xfId="0" applyNumberFormat="1" applyFont="1" applyBorder="1" applyAlignment="1" applyProtection="1">
      <alignment horizontal="center" vertical="center" wrapText="1"/>
      <protection locked="0"/>
    </xf>
    <xf numFmtId="0" fontId="14" fillId="0" borderId="47" xfId="0" applyFont="1" applyBorder="1" applyAlignment="1" applyProtection="1">
      <alignment horizontal="center" vertical="center"/>
      <protection locked="0"/>
    </xf>
    <xf numFmtId="166" fontId="12" fillId="0" borderId="333" xfId="2" applyNumberFormat="1" applyFont="1" applyBorder="1" applyAlignment="1">
      <alignment horizontal="center" wrapText="1"/>
    </xf>
    <xf numFmtId="168" fontId="14" fillId="0" borderId="333" xfId="0" applyNumberFormat="1" applyFont="1" applyBorder="1" applyAlignment="1">
      <alignment horizontal="center" vertical="center"/>
    </xf>
    <xf numFmtId="166" fontId="16" fillId="0" borderId="136" xfId="2" applyNumberFormat="1" applyFont="1" applyBorder="1" applyAlignment="1">
      <alignment horizontal="center" vertical="center" wrapText="1"/>
    </xf>
    <xf numFmtId="166" fontId="16" fillId="0" borderId="139" xfId="2" applyNumberFormat="1" applyFont="1" applyBorder="1" applyAlignment="1">
      <alignment horizontal="center" vertical="center" wrapText="1"/>
    </xf>
    <xf numFmtId="0" fontId="55" fillId="0" borderId="139" xfId="4" applyBorder="1" applyAlignment="1">
      <alignment horizontal="center" vertical="center" textRotation="90" wrapText="1"/>
    </xf>
    <xf numFmtId="166" fontId="16" fillId="0" borderId="334" xfId="2" applyNumberFormat="1" applyFont="1" applyBorder="1" applyAlignment="1">
      <alignment horizontal="center" vertical="center" wrapText="1"/>
    </xf>
    <xf numFmtId="166" fontId="16" fillId="0" borderId="337" xfId="2" applyNumberFormat="1" applyFont="1" applyBorder="1" applyAlignment="1">
      <alignment horizontal="center" vertical="center" wrapText="1"/>
    </xf>
    <xf numFmtId="166" fontId="16" fillId="0" borderId="342" xfId="2" applyNumberFormat="1" applyFont="1" applyBorder="1" applyAlignment="1">
      <alignment horizontal="center" vertical="center" wrapText="1"/>
    </xf>
    <xf numFmtId="166" fontId="16" fillId="0" borderId="157" xfId="2" applyNumberFormat="1" applyFont="1" applyBorder="1" applyAlignment="1">
      <alignment horizontal="center" vertical="center" wrapText="1"/>
    </xf>
    <xf numFmtId="0" fontId="55" fillId="0" borderId="175" xfId="4" applyBorder="1" applyAlignment="1">
      <alignment horizontal="left" wrapText="1"/>
    </xf>
    <xf numFmtId="0" fontId="55" fillId="0" borderId="175" xfId="4" applyBorder="1" applyAlignment="1">
      <alignment horizontal="center" vertical="center" textRotation="90" wrapText="1"/>
    </xf>
    <xf numFmtId="164" fontId="63" fillId="0" borderId="364" xfId="4" applyNumberFormat="1" applyFont="1" applyBorder="1" applyAlignment="1">
      <alignment horizontal="right" vertical="center"/>
    </xf>
    <xf numFmtId="164" fontId="63" fillId="0" borderId="365" xfId="4" applyNumberFormat="1" applyFont="1" applyBorder="1" applyAlignment="1">
      <alignment horizontal="right" vertical="center"/>
    </xf>
    <xf numFmtId="0" fontId="55" fillId="0" borderId="351" xfId="4" applyBorder="1" applyAlignment="1">
      <alignment horizontal="left" wrapText="1"/>
    </xf>
    <xf numFmtId="0" fontId="55" fillId="0" borderId="165" xfId="4" applyBorder="1" applyAlignment="1">
      <alignment horizontal="left" wrapText="1"/>
    </xf>
    <xf numFmtId="0" fontId="55" fillId="0" borderId="355" xfId="4" applyBorder="1" applyAlignment="1">
      <alignment horizontal="left" wrapText="1"/>
    </xf>
    <xf numFmtId="0" fontId="55" fillId="0" borderId="208" xfId="4" applyBorder="1" applyAlignment="1">
      <alignment horizontal="left" wrapText="1"/>
    </xf>
    <xf numFmtId="0" fontId="55" fillId="0" borderId="369" xfId="4" applyBorder="1" applyAlignment="1">
      <alignment horizontal="left" wrapText="1"/>
    </xf>
    <xf numFmtId="0" fontId="57" fillId="0" borderId="370" xfId="4" applyFont="1" applyBorder="1" applyAlignment="1">
      <alignment horizontal="right" wrapText="1"/>
    </xf>
    <xf numFmtId="0" fontId="57" fillId="0" borderId="371" xfId="4" applyFont="1" applyBorder="1" applyAlignment="1">
      <alignment horizontal="right" wrapText="1"/>
    </xf>
    <xf numFmtId="0" fontId="57" fillId="0" borderId="372" xfId="4" applyFont="1" applyBorder="1" applyAlignment="1">
      <alignment horizontal="right" wrapText="1"/>
    </xf>
    <xf numFmtId="0" fontId="55" fillId="0" borderId="349" xfId="4" applyBorder="1" applyAlignment="1" applyProtection="1">
      <alignment horizontal="center"/>
      <protection locked="0"/>
    </xf>
    <xf numFmtId="0" fontId="55" fillId="0" borderId="350" xfId="4" applyBorder="1" applyAlignment="1" applyProtection="1">
      <alignment horizontal="center"/>
      <protection locked="0"/>
    </xf>
    <xf numFmtId="0" fontId="55" fillId="0" borderId="352" xfId="4" applyBorder="1" applyAlignment="1" applyProtection="1">
      <alignment horizontal="center"/>
      <protection locked="0"/>
    </xf>
    <xf numFmtId="0" fontId="55" fillId="0" borderId="175" xfId="4" applyBorder="1" applyAlignment="1" applyProtection="1">
      <alignment horizontal="center"/>
      <protection locked="0"/>
    </xf>
    <xf numFmtId="0" fontId="55" fillId="0" borderId="353" xfId="4" applyBorder="1" applyAlignment="1" applyProtection="1">
      <alignment horizontal="center"/>
      <protection locked="0"/>
    </xf>
    <xf numFmtId="0" fontId="55" fillId="0" borderId="354" xfId="4" applyBorder="1" applyAlignment="1" applyProtection="1">
      <alignment horizontal="center"/>
      <protection locked="0"/>
    </xf>
    <xf numFmtId="164" fontId="63" fillId="0" borderId="364" xfId="4" applyNumberFormat="1" applyFont="1" applyBorder="1" applyAlignment="1" applyProtection="1">
      <alignment horizontal="right" vertical="center"/>
      <protection locked="0"/>
    </xf>
    <xf numFmtId="164" fontId="63" fillId="0" borderId="365" xfId="4" applyNumberFormat="1" applyFont="1" applyBorder="1" applyAlignment="1" applyProtection="1">
      <alignment horizontal="right" vertical="center"/>
      <protection locked="0"/>
    </xf>
    <xf numFmtId="164" fontId="63" fillId="0" borderId="366" xfId="4" applyNumberFormat="1" applyFont="1" applyBorder="1" applyAlignment="1" applyProtection="1">
      <alignment horizontal="right" vertical="center"/>
      <protection locked="0"/>
    </xf>
    <xf numFmtId="0" fontId="55" fillId="0" borderId="351" xfId="4" applyBorder="1" applyAlignment="1" applyProtection="1">
      <alignment horizontal="left" wrapText="1"/>
      <protection locked="0"/>
    </xf>
    <xf numFmtId="0" fontId="55" fillId="0" borderId="165" xfId="4" applyBorder="1" applyAlignment="1" applyProtection="1">
      <alignment horizontal="left" wrapText="1"/>
      <protection locked="0"/>
    </xf>
    <xf numFmtId="0" fontId="55" fillId="0" borderId="355" xfId="4" applyBorder="1" applyAlignment="1" applyProtection="1">
      <alignment horizontal="left" wrapText="1"/>
      <protection locked="0"/>
    </xf>
    <xf numFmtId="38" fontId="39" fillId="0" borderId="0" xfId="0" applyNumberFormat="1" applyFont="1" applyAlignment="1">
      <alignment horizontal="left" vertical="center"/>
    </xf>
    <xf numFmtId="38" fontId="39" fillId="0" borderId="0" xfId="0" applyNumberFormat="1" applyFont="1" applyAlignment="1">
      <alignment vertical="center"/>
    </xf>
    <xf numFmtId="0" fontId="62" fillId="0" borderId="175" xfId="4" applyFont="1" applyBorder="1" applyAlignment="1">
      <alignment horizontal="left" wrapText="1"/>
    </xf>
    <xf numFmtId="0" fontId="62" fillId="0" borderId="165" xfId="4" applyFont="1" applyBorder="1" applyAlignment="1">
      <alignment horizontal="left" wrapText="1"/>
    </xf>
    <xf numFmtId="0" fontId="62" fillId="0" borderId="175" xfId="4" applyFont="1" applyBorder="1" applyAlignment="1">
      <alignment horizontal="center" vertical="center" textRotation="90" wrapText="1"/>
    </xf>
    <xf numFmtId="0" fontId="62" fillId="0" borderId="369" xfId="4" applyFont="1" applyBorder="1" applyAlignment="1">
      <alignment horizontal="left" wrapText="1"/>
    </xf>
    <xf numFmtId="0" fontId="73" fillId="0" borderId="370" xfId="4" applyFont="1" applyBorder="1" applyAlignment="1">
      <alignment horizontal="right" wrapText="1"/>
    </xf>
    <xf numFmtId="0" fontId="73" fillId="0" borderId="371" xfId="4" applyFont="1" applyBorder="1" applyAlignment="1">
      <alignment horizontal="right" wrapText="1"/>
    </xf>
    <xf numFmtId="0" fontId="73" fillId="0" borderId="372" xfId="4" applyFont="1" applyBorder="1" applyAlignment="1">
      <alignment horizontal="right" wrapText="1"/>
    </xf>
    <xf numFmtId="0" fontId="62" fillId="0" borderId="0" xfId="4" applyFont="1" applyAlignment="1">
      <alignment horizontal="left" wrapText="1"/>
    </xf>
    <xf numFmtId="166" fontId="20" fillId="0" borderId="112" xfId="2" applyNumberFormat="1" applyFont="1" applyBorder="1" applyAlignment="1">
      <alignment horizontal="center" vertical="center" wrapText="1"/>
    </xf>
    <xf numFmtId="0" fontId="62" fillId="0" borderId="112" xfId="4" applyFont="1" applyBorder="1" applyAlignment="1">
      <alignment horizontal="center" vertical="center" textRotation="90" wrapText="1"/>
    </xf>
    <xf numFmtId="166" fontId="20" fillId="0" borderId="204" xfId="2" applyNumberFormat="1" applyFont="1" applyBorder="1" applyAlignment="1">
      <alignment horizontal="center" vertical="center" wrapText="1"/>
    </xf>
    <xf numFmtId="166" fontId="20" fillId="0" borderId="386" xfId="2" applyNumberFormat="1" applyFont="1" applyBorder="1" applyAlignment="1">
      <alignment horizontal="center" vertical="center" wrapText="1"/>
    </xf>
    <xf numFmtId="166" fontId="20" fillId="0" borderId="109" xfId="2" applyNumberFormat="1" applyFont="1" applyBorder="1" applyAlignment="1">
      <alignment horizontal="center" vertical="center" wrapText="1"/>
    </xf>
    <xf numFmtId="0" fontId="73" fillId="0" borderId="396" xfId="4" applyFont="1" applyBorder="1" applyAlignment="1">
      <alignment horizontal="right" wrapText="1"/>
    </xf>
    <xf numFmtId="0" fontId="62" fillId="0" borderId="1" xfId="4" applyFont="1" applyBorder="1" applyAlignment="1">
      <alignment horizontal="left" wrapText="1"/>
    </xf>
    <xf numFmtId="0" fontId="62" fillId="0" borderId="410" xfId="4" applyFont="1" applyBorder="1" applyAlignment="1">
      <alignment horizontal="left" wrapText="1"/>
    </xf>
    <xf numFmtId="0" fontId="62" fillId="0" borderId="412" xfId="4" applyFont="1" applyBorder="1" applyAlignment="1">
      <alignment horizontal="left" wrapText="1"/>
    </xf>
    <xf numFmtId="166" fontId="20" fillId="0" borderId="413" xfId="2" applyNumberFormat="1" applyFont="1" applyBorder="1" applyAlignment="1">
      <alignment horizontal="center" vertical="center" wrapText="1"/>
    </xf>
    <xf numFmtId="166" fontId="20" fillId="0" borderId="42" xfId="2" applyNumberFormat="1" applyFont="1" applyBorder="1" applyAlignment="1">
      <alignment horizontal="center" vertical="center" wrapText="1"/>
    </xf>
    <xf numFmtId="169" fontId="78" fillId="0" borderId="184" xfId="4" applyNumberFormat="1" applyFont="1" applyBorder="1" applyAlignment="1">
      <alignment horizontal="right" vertical="center"/>
    </xf>
    <xf numFmtId="169" fontId="78" fillId="0" borderId="407" xfId="4" applyNumberFormat="1" applyFont="1" applyBorder="1" applyAlignment="1">
      <alignment horizontal="right" vertical="center"/>
    </xf>
    <xf numFmtId="169" fontId="78" fillId="0" borderId="188" xfId="4" applyNumberFormat="1" applyFont="1" applyBorder="1" applyAlignment="1">
      <alignment horizontal="right" vertical="center"/>
    </xf>
    <xf numFmtId="169" fontId="78" fillId="0" borderId="401" xfId="4" applyNumberFormat="1" applyFont="1" applyBorder="1" applyAlignment="1">
      <alignment horizontal="right" vertical="center"/>
    </xf>
    <xf numFmtId="169" fontId="78" fillId="0" borderId="390" xfId="4" applyNumberFormat="1" applyFont="1" applyBorder="1" applyAlignment="1">
      <alignment horizontal="right" vertical="center"/>
    </xf>
    <xf numFmtId="169" fontId="78" fillId="0" borderId="329" xfId="4" applyNumberFormat="1" applyFont="1" applyBorder="1" applyAlignment="1">
      <alignment horizontal="right" vertical="center"/>
    </xf>
    <xf numFmtId="169" fontId="78" fillId="0" borderId="418" xfId="4" applyNumberFormat="1" applyFont="1" applyBorder="1" applyAlignment="1">
      <alignment horizontal="right" vertical="center"/>
    </xf>
    <xf numFmtId="169" fontId="80" fillId="15" borderId="422" xfId="4" applyNumberFormat="1" applyFont="1" applyFill="1" applyBorder="1" applyAlignment="1">
      <alignment horizontal="right" vertical="center" wrapText="1"/>
    </xf>
    <xf numFmtId="169" fontId="80" fillId="15" borderId="423" xfId="4" applyNumberFormat="1" applyFont="1" applyFill="1" applyBorder="1" applyAlignment="1">
      <alignment horizontal="right" vertical="center" wrapText="1"/>
    </xf>
    <xf numFmtId="169" fontId="80" fillId="15" borderId="424" xfId="4" applyNumberFormat="1" applyFont="1" applyFill="1" applyBorder="1" applyAlignment="1">
      <alignment horizontal="right" vertical="center" wrapText="1"/>
    </xf>
    <xf numFmtId="169" fontId="78" fillId="0" borderId="187" xfId="4" applyNumberFormat="1" applyFont="1" applyBorder="1" applyAlignment="1">
      <alignment horizontal="right" vertical="center"/>
    </xf>
    <xf numFmtId="169" fontId="78" fillId="0" borderId="206" xfId="4" applyNumberFormat="1" applyFont="1" applyBorder="1" applyAlignment="1">
      <alignment horizontal="right" vertical="center"/>
    </xf>
    <xf numFmtId="169" fontId="80" fillId="15" borderId="425" xfId="4" applyNumberFormat="1" applyFont="1" applyFill="1" applyBorder="1" applyAlignment="1">
      <alignment horizontal="right" vertical="center" wrapText="1"/>
    </xf>
    <xf numFmtId="169" fontId="80" fillId="15" borderId="426" xfId="4" applyNumberFormat="1" applyFont="1" applyFill="1" applyBorder="1" applyAlignment="1">
      <alignment horizontal="right" vertical="center" wrapText="1"/>
    </xf>
    <xf numFmtId="169" fontId="80" fillId="15" borderId="427" xfId="4" applyNumberFormat="1" applyFont="1" applyFill="1" applyBorder="1" applyAlignment="1">
      <alignment horizontal="right" vertical="center" wrapText="1"/>
    </xf>
    <xf numFmtId="169" fontId="78" fillId="0" borderId="207" xfId="4" applyNumberFormat="1" applyFont="1" applyBorder="1" applyAlignment="1">
      <alignment horizontal="right" vertical="center"/>
    </xf>
    <xf numFmtId="38" fontId="83" fillId="0" borderId="27" xfId="0" applyNumberFormat="1" applyFont="1" applyBorder="1" applyAlignment="1">
      <alignment vertical="center" wrapText="1"/>
    </xf>
    <xf numFmtId="166" fontId="22" fillId="0" borderId="391" xfId="2" applyNumberFormat="1" applyFont="1" applyBorder="1" applyAlignment="1">
      <alignment horizontal="center" vertical="center" wrapText="1"/>
    </xf>
    <xf numFmtId="166" fontId="22" fillId="0" borderId="192" xfId="2" applyNumberFormat="1" applyFont="1" applyBorder="1" applyAlignment="1">
      <alignment horizontal="center" vertical="center" wrapText="1"/>
    </xf>
    <xf numFmtId="166" fontId="22" fillId="0" borderId="392" xfId="2" applyNumberFormat="1" applyFont="1" applyBorder="1" applyAlignment="1">
      <alignment horizontal="center" vertical="center" wrapText="1"/>
    </xf>
    <xf numFmtId="169" fontId="78" fillId="0" borderId="408" xfId="4" applyNumberFormat="1" applyFont="1" applyBorder="1" applyAlignment="1">
      <alignment horizontal="right" vertical="center" wrapText="1"/>
    </xf>
    <xf numFmtId="169" fontId="78" fillId="0" borderId="388" xfId="4" applyNumberFormat="1" applyFont="1" applyBorder="1" applyAlignment="1">
      <alignment horizontal="right" vertical="center" wrapText="1"/>
    </xf>
    <xf numFmtId="169" fontId="78" fillId="0" borderId="389" xfId="4" applyNumberFormat="1" applyFont="1" applyBorder="1" applyAlignment="1">
      <alignment horizontal="right" vertical="center" wrapText="1"/>
    </xf>
    <xf numFmtId="169" fontId="78" fillId="0" borderId="112" xfId="4" applyNumberFormat="1" applyFont="1" applyBorder="1" applyAlignment="1">
      <alignment horizontal="right" vertical="center" wrapText="1"/>
    </xf>
    <xf numFmtId="169" fontId="78" fillId="0" borderId="99" xfId="4" applyNumberFormat="1" applyFont="1" applyBorder="1" applyAlignment="1">
      <alignment horizontal="right" vertical="center" wrapText="1"/>
    </xf>
    <xf numFmtId="169" fontId="78" fillId="0" borderId="113" xfId="4" applyNumberFormat="1" applyFont="1" applyBorder="1" applyAlignment="1">
      <alignment horizontal="right" vertical="center" wrapText="1"/>
    </xf>
    <xf numFmtId="169" fontId="78" fillId="0" borderId="387" xfId="4" applyNumberFormat="1" applyFont="1" applyBorder="1" applyAlignment="1">
      <alignment horizontal="right" vertical="center" wrapText="1"/>
    </xf>
    <xf numFmtId="169" fontId="78" fillId="0" borderId="108" xfId="4" applyNumberFormat="1" applyFont="1" applyBorder="1" applyAlignment="1">
      <alignment horizontal="right" vertical="center" wrapText="1"/>
    </xf>
    <xf numFmtId="169" fontId="78" fillId="0" borderId="128" xfId="4" applyNumberFormat="1" applyFont="1" applyBorder="1" applyAlignment="1">
      <alignment horizontal="right" vertical="center" wrapText="1"/>
    </xf>
    <xf numFmtId="9" fontId="80" fillId="15" borderId="424" xfId="1" applyFont="1" applyFill="1" applyBorder="1" applyAlignment="1" applyProtection="1">
      <alignment horizontal="center" vertical="center" wrapText="1"/>
    </xf>
    <xf numFmtId="9" fontId="80" fillId="15" borderId="427" xfId="1" applyFont="1" applyFill="1" applyBorder="1" applyAlignment="1" applyProtection="1">
      <alignment horizontal="center" vertical="center" wrapText="1"/>
    </xf>
    <xf numFmtId="169" fontId="78" fillId="0" borderId="117" xfId="4" applyNumberFormat="1" applyFont="1" applyBorder="1" applyAlignment="1" applyProtection="1">
      <alignment horizontal="right" vertical="center" wrapText="1"/>
      <protection locked="0"/>
    </xf>
    <xf numFmtId="169" fontId="78" fillId="0" borderId="118" xfId="4" applyNumberFormat="1" applyFont="1" applyBorder="1" applyAlignment="1" applyProtection="1">
      <alignment horizontal="right" vertical="center" wrapText="1"/>
      <protection locked="0"/>
    </xf>
    <xf numFmtId="169" fontId="78" fillId="0" borderId="119" xfId="4" applyNumberFormat="1" applyFont="1" applyBorder="1" applyAlignment="1" applyProtection="1">
      <alignment horizontal="right" vertical="center" wrapText="1"/>
      <protection locked="0"/>
    </xf>
    <xf numFmtId="169" fontId="78" fillId="0" borderId="386" xfId="4" applyNumberFormat="1" applyFont="1" applyBorder="1" applyAlignment="1" applyProtection="1">
      <alignment horizontal="right" vertical="center" wrapText="1"/>
      <protection locked="0"/>
    </xf>
    <xf numFmtId="169" fontId="78" fillId="0" borderId="152" xfId="4" applyNumberFormat="1" applyFont="1" applyBorder="1" applyAlignment="1" applyProtection="1">
      <alignment horizontal="right" vertical="center" wrapText="1"/>
      <protection locked="0"/>
    </xf>
    <xf numFmtId="169" fontId="78" fillId="0" borderId="193" xfId="4" applyNumberFormat="1" applyFont="1" applyBorder="1" applyAlignment="1" applyProtection="1">
      <alignment horizontal="right" vertical="center" wrapText="1"/>
      <protection locked="0"/>
    </xf>
    <xf numFmtId="169" fontId="78" fillId="0" borderId="413" xfId="4" applyNumberFormat="1" applyFont="1" applyBorder="1" applyAlignment="1" applyProtection="1">
      <alignment horizontal="right" vertical="center" wrapText="1"/>
      <protection locked="0"/>
    </xf>
    <xf numFmtId="169" fontId="78" fillId="0" borderId="414" xfId="4" applyNumberFormat="1" applyFont="1" applyBorder="1" applyAlignment="1" applyProtection="1">
      <alignment horizontal="right" vertical="center" wrapText="1"/>
      <protection locked="0"/>
    </xf>
    <xf numFmtId="169" fontId="78" fillId="0" borderId="416" xfId="4" applyNumberFormat="1" applyFont="1" applyBorder="1" applyAlignment="1" applyProtection="1">
      <alignment horizontal="right" vertical="center" wrapText="1"/>
      <protection locked="0"/>
    </xf>
    <xf numFmtId="169" fontId="78" fillId="0" borderId="109" xfId="4" applyNumberFormat="1" applyFont="1" applyBorder="1" applyAlignment="1" applyProtection="1">
      <alignment horizontal="right" vertical="center" wrapText="1"/>
      <protection locked="0"/>
    </xf>
    <xf numFmtId="169" fontId="78" fillId="0" borderId="110" xfId="4" applyNumberFormat="1" applyFont="1" applyBorder="1" applyAlignment="1" applyProtection="1">
      <alignment horizontal="right" vertical="center" wrapText="1"/>
      <protection locked="0"/>
    </xf>
    <xf numFmtId="169" fontId="78" fillId="0" borderId="111" xfId="4" applyNumberFormat="1" applyFont="1" applyBorder="1" applyAlignment="1" applyProtection="1">
      <alignment horizontal="right" vertical="center" wrapText="1"/>
      <protection locked="0"/>
    </xf>
    <xf numFmtId="169" fontId="78" fillId="0" borderId="419" xfId="4" applyNumberFormat="1" applyFont="1" applyBorder="1" applyAlignment="1" applyProtection="1">
      <alignment horizontal="right" vertical="center" wrapText="1"/>
      <protection locked="0"/>
    </xf>
    <xf numFmtId="169" fontId="78" fillId="0" borderId="420" xfId="4" applyNumberFormat="1" applyFont="1" applyBorder="1" applyAlignment="1" applyProtection="1">
      <alignment horizontal="right" vertical="center" wrapText="1"/>
      <protection locked="0"/>
    </xf>
    <xf numFmtId="169" fontId="78" fillId="0" borderId="421" xfId="4" applyNumberFormat="1" applyFont="1" applyBorder="1" applyAlignment="1" applyProtection="1">
      <alignment horizontal="right" vertical="center" wrapText="1"/>
      <protection locked="0"/>
    </xf>
    <xf numFmtId="169" fontId="79" fillId="0" borderId="112" xfId="4" applyNumberFormat="1" applyFont="1" applyBorder="1" applyAlignment="1" applyProtection="1">
      <alignment horizontal="right" vertical="center" wrapText="1"/>
      <protection locked="0"/>
    </xf>
    <xf numFmtId="169" fontId="79" fillId="0" borderId="99" xfId="4" applyNumberFormat="1" applyFont="1" applyBorder="1" applyAlignment="1" applyProtection="1">
      <alignment horizontal="right" vertical="center" wrapText="1"/>
      <protection locked="0"/>
    </xf>
    <xf numFmtId="169" fontId="79" fillId="0" borderId="113" xfId="4" applyNumberFormat="1" applyFont="1" applyBorder="1" applyAlignment="1" applyProtection="1">
      <alignment horizontal="right" vertical="center" wrapText="1"/>
      <protection locked="0"/>
    </xf>
    <xf numFmtId="169" fontId="79" fillId="0" borderId="397" xfId="4" applyNumberFormat="1" applyFont="1" applyBorder="1" applyAlignment="1" applyProtection="1">
      <alignment horizontal="right" vertical="center" wrapText="1"/>
      <protection locked="0"/>
    </xf>
    <xf numFmtId="169" fontId="79" fillId="0" borderId="398" xfId="4" applyNumberFormat="1" applyFont="1" applyBorder="1" applyAlignment="1" applyProtection="1">
      <alignment horizontal="right" vertical="center" wrapText="1"/>
      <protection locked="0"/>
    </xf>
    <xf numFmtId="169" fontId="79" fillId="0" borderId="399" xfId="4" applyNumberFormat="1" applyFont="1" applyBorder="1" applyAlignment="1" applyProtection="1">
      <alignment horizontal="right" vertical="center" wrapText="1"/>
      <protection locked="0"/>
    </xf>
    <xf numFmtId="169" fontId="78" fillId="0" borderId="112" xfId="4" applyNumberFormat="1" applyFont="1" applyBorder="1" applyAlignment="1" applyProtection="1">
      <alignment horizontal="right" vertical="center" wrapText="1"/>
      <protection locked="0"/>
    </xf>
    <xf numFmtId="169" fontId="78" fillId="0" borderId="99" xfId="4" applyNumberFormat="1" applyFont="1" applyBorder="1" applyAlignment="1" applyProtection="1">
      <alignment horizontal="right" vertical="center" wrapText="1"/>
      <protection locked="0"/>
    </xf>
    <xf numFmtId="169" fontId="78" fillId="0" borderId="113" xfId="4" applyNumberFormat="1" applyFont="1" applyBorder="1" applyAlignment="1" applyProtection="1">
      <alignment horizontal="right" vertical="center" wrapText="1"/>
      <protection locked="0"/>
    </xf>
    <xf numFmtId="169" fontId="78" fillId="0" borderId="403" xfId="4" applyNumberFormat="1" applyFont="1" applyBorder="1" applyAlignment="1" applyProtection="1">
      <alignment horizontal="right" vertical="center" wrapText="1"/>
      <protection locked="0"/>
    </xf>
    <xf numFmtId="169" fontId="78" fillId="0" borderId="404" xfId="4" applyNumberFormat="1" applyFont="1" applyBorder="1" applyAlignment="1" applyProtection="1">
      <alignment horizontal="right" vertical="center" wrapText="1"/>
      <protection locked="0"/>
    </xf>
    <xf numFmtId="169" fontId="78" fillId="0" borderId="405" xfId="4" applyNumberFormat="1" applyFont="1" applyBorder="1" applyAlignment="1" applyProtection="1">
      <alignment horizontal="right" vertical="center" wrapText="1"/>
      <protection locked="0"/>
    </xf>
    <xf numFmtId="169" fontId="78" fillId="0" borderId="397" xfId="4" applyNumberFormat="1" applyFont="1" applyBorder="1" applyAlignment="1" applyProtection="1">
      <alignment horizontal="right" vertical="center" wrapText="1"/>
      <protection locked="0"/>
    </xf>
    <xf numFmtId="169" fontId="78" fillId="0" borderId="398" xfId="4" applyNumberFormat="1" applyFont="1" applyBorder="1" applyAlignment="1" applyProtection="1">
      <alignment horizontal="right" vertical="center" wrapText="1"/>
      <protection locked="0"/>
    </xf>
    <xf numFmtId="169" fontId="78" fillId="0" borderId="399" xfId="4" applyNumberFormat="1" applyFont="1" applyBorder="1" applyAlignment="1" applyProtection="1">
      <alignment horizontal="right" vertical="center" wrapText="1"/>
      <protection locked="0"/>
    </xf>
    <xf numFmtId="0" fontId="62" fillId="0" borderId="385" xfId="4" applyFont="1" applyBorder="1" applyAlignment="1">
      <alignment horizontal="left" wrapText="1"/>
    </xf>
    <xf numFmtId="38" fontId="17" fillId="0" borderId="0" xfId="0" applyNumberFormat="1" applyFont="1" applyAlignment="1">
      <alignment horizontal="center" vertical="center"/>
    </xf>
    <xf numFmtId="3" fontId="16" fillId="0" borderId="28" xfId="2" applyNumberFormat="1" applyFont="1" applyBorder="1" applyAlignment="1">
      <alignment vertical="center"/>
    </xf>
    <xf numFmtId="164" fontId="77" fillId="0" borderId="48" xfId="2" applyNumberFormat="1" applyFont="1" applyBorder="1" applyProtection="1">
      <protection locked="0"/>
    </xf>
    <xf numFmtId="164" fontId="77" fillId="0" borderId="9" xfId="2" applyNumberFormat="1" applyFont="1" applyBorder="1" applyProtection="1">
      <protection locked="0"/>
    </xf>
    <xf numFmtId="164" fontId="77" fillId="0" borderId="10" xfId="2" applyNumberFormat="1" applyFont="1" applyBorder="1" applyProtection="1">
      <protection locked="0"/>
    </xf>
    <xf numFmtId="164" fontId="77" fillId="0" borderId="11" xfId="2" applyNumberFormat="1" applyFont="1" applyBorder="1" applyAlignment="1">
      <alignment vertical="center"/>
    </xf>
    <xf numFmtId="164" fontId="77" fillId="0" borderId="32" xfId="2" applyNumberFormat="1" applyFont="1" applyBorder="1" applyProtection="1">
      <protection locked="0"/>
    </xf>
    <xf numFmtId="164" fontId="77" fillId="0" borderId="71" xfId="2" applyNumberFormat="1" applyFont="1" applyBorder="1" applyProtection="1">
      <protection locked="0"/>
    </xf>
    <xf numFmtId="164" fontId="77" fillId="0" borderId="54" xfId="2" applyNumberFormat="1" applyFont="1" applyBorder="1" applyProtection="1">
      <protection locked="0"/>
    </xf>
    <xf numFmtId="164" fontId="77" fillId="0" borderId="55" xfId="2" applyNumberFormat="1" applyFont="1" applyBorder="1" applyProtection="1">
      <protection locked="0"/>
    </xf>
    <xf numFmtId="164" fontId="77" fillId="0" borderId="54" xfId="2" applyNumberFormat="1" applyFont="1" applyBorder="1" applyAlignment="1">
      <alignment vertical="center"/>
    </xf>
    <xf numFmtId="164" fontId="77" fillId="0" borderId="57" xfId="2" applyNumberFormat="1" applyFont="1" applyBorder="1" applyProtection="1">
      <protection locked="0"/>
    </xf>
    <xf numFmtId="164" fontId="22" fillId="15" borderId="92" xfId="2" applyNumberFormat="1" applyFont="1" applyFill="1" applyBorder="1"/>
    <xf numFmtId="164" fontId="22" fillId="15" borderId="88" xfId="2" applyNumberFormat="1" applyFont="1" applyFill="1" applyBorder="1"/>
    <xf numFmtId="164" fontId="22" fillId="15" borderId="89" xfId="2" applyNumberFormat="1" applyFont="1" applyFill="1" applyBorder="1"/>
    <xf numFmtId="164" fontId="22" fillId="15" borderId="88" xfId="2" applyNumberFormat="1" applyFont="1" applyFill="1" applyBorder="1" applyAlignment="1">
      <alignment vertical="center"/>
    </xf>
    <xf numFmtId="164" fontId="22" fillId="15" borderId="91" xfId="2" applyNumberFormat="1" applyFont="1" applyFill="1" applyBorder="1"/>
    <xf numFmtId="164" fontId="22" fillId="0" borderId="92" xfId="2" applyNumberFormat="1" applyFont="1" applyBorder="1"/>
    <xf numFmtId="164" fontId="22" fillId="0" borderId="88" xfId="2" applyNumberFormat="1" applyFont="1" applyBorder="1"/>
    <xf numFmtId="164" fontId="22" fillId="0" borderId="89" xfId="2" applyNumberFormat="1" applyFont="1" applyBorder="1"/>
    <xf numFmtId="164" fontId="22" fillId="0" borderId="88" xfId="2" applyNumberFormat="1" applyFont="1" applyBorder="1" applyAlignment="1">
      <alignment vertical="center"/>
    </xf>
    <xf numFmtId="164" fontId="22" fillId="0" borderId="91" xfId="2" applyNumberFormat="1" applyFont="1" applyBorder="1"/>
    <xf numFmtId="164" fontId="77" fillId="0" borderId="9" xfId="2" applyNumberFormat="1" applyFont="1" applyBorder="1" applyAlignment="1">
      <alignment vertical="center"/>
    </xf>
    <xf numFmtId="164" fontId="22" fillId="0" borderId="90" xfId="2" applyNumberFormat="1" applyFont="1" applyBorder="1" applyAlignment="1">
      <alignment vertical="center"/>
    </xf>
    <xf numFmtId="164" fontId="77" fillId="0" borderId="49" xfId="2" applyNumberFormat="1" applyFont="1" applyBorder="1" applyProtection="1">
      <protection locked="0"/>
    </xf>
    <xf numFmtId="164" fontId="77" fillId="0" borderId="12" xfId="2" applyNumberFormat="1" applyFont="1" applyBorder="1" applyProtection="1">
      <protection locked="0"/>
    </xf>
    <xf numFmtId="164" fontId="77" fillId="0" borderId="13" xfId="2" applyNumberFormat="1" applyFont="1" applyBorder="1" applyProtection="1">
      <protection locked="0"/>
    </xf>
    <xf numFmtId="164" fontId="77" fillId="0" borderId="14" xfId="2" applyNumberFormat="1" applyFont="1" applyBorder="1" applyAlignment="1">
      <alignment vertical="center"/>
    </xf>
    <xf numFmtId="164" fontId="77" fillId="0" borderId="33" xfId="2" applyNumberFormat="1" applyFont="1" applyBorder="1" applyProtection="1">
      <protection locked="0"/>
    </xf>
    <xf numFmtId="166" fontId="22" fillId="0" borderId="0" xfId="2" applyNumberFormat="1" applyFont="1" applyAlignment="1">
      <alignment vertical="center" wrapText="1"/>
    </xf>
    <xf numFmtId="0" fontId="0" fillId="0" borderId="0" xfId="0" applyAlignment="1">
      <alignment vertical="center" wrapText="1"/>
    </xf>
    <xf numFmtId="38" fontId="17" fillId="0" borderId="0" xfId="0" applyNumberFormat="1" applyFont="1" applyAlignment="1">
      <alignment vertical="center"/>
    </xf>
    <xf numFmtId="38" fontId="20" fillId="0" borderId="0" xfId="0" applyNumberFormat="1" applyFont="1" applyAlignment="1">
      <alignment horizontal="center"/>
    </xf>
    <xf numFmtId="38" fontId="20" fillId="0" borderId="215" xfId="0" applyNumberFormat="1" applyFont="1" applyBorder="1" applyAlignment="1">
      <alignment horizontal="center" vertical="center"/>
    </xf>
    <xf numFmtId="38" fontId="20" fillId="0" borderId="433" xfId="0" applyNumberFormat="1" applyFont="1" applyBorder="1" applyAlignment="1">
      <alignment horizontal="center" vertical="center"/>
    </xf>
    <xf numFmtId="38" fontId="20" fillId="0" borderId="434" xfId="0" applyNumberFormat="1" applyFont="1" applyBorder="1" applyAlignment="1">
      <alignment horizontal="center" vertical="center"/>
    </xf>
    <xf numFmtId="38" fontId="20" fillId="0" borderId="435" xfId="0" applyNumberFormat="1" applyFont="1" applyBorder="1" applyAlignment="1">
      <alignment horizontal="center" vertical="center"/>
    </xf>
    <xf numFmtId="38" fontId="20" fillId="0" borderId="266" xfId="0" applyNumberFormat="1" applyFont="1" applyBorder="1" applyAlignment="1">
      <alignment horizontal="center" vertical="center"/>
    </xf>
    <xf numFmtId="38" fontId="20" fillId="0" borderId="267" xfId="0" applyNumberFormat="1" applyFont="1" applyBorder="1" applyAlignment="1">
      <alignment horizontal="center" vertical="center"/>
    </xf>
    <xf numFmtId="38" fontId="20" fillId="0" borderId="270" xfId="0" applyNumberFormat="1" applyFont="1" applyBorder="1" applyAlignment="1">
      <alignment horizontal="center" vertical="center"/>
    </xf>
    <xf numFmtId="38" fontId="20" fillId="0" borderId="271" xfId="0" applyNumberFormat="1" applyFont="1" applyBorder="1" applyAlignment="1">
      <alignment horizontal="center" vertical="center"/>
    </xf>
    <xf numFmtId="38" fontId="20" fillId="0" borderId="272" xfId="0" applyNumberFormat="1" applyFont="1" applyBorder="1" applyAlignment="1">
      <alignment horizontal="center" vertical="center"/>
    </xf>
    <xf numFmtId="166" fontId="85" fillId="20" borderId="436" xfId="2" applyNumberFormat="1" applyFont="1" applyFill="1" applyBorder="1" applyAlignment="1">
      <alignment horizontal="center" vertical="center" wrapText="1"/>
    </xf>
    <xf numFmtId="166" fontId="85" fillId="20" borderId="437" xfId="2" applyNumberFormat="1" applyFont="1" applyFill="1" applyBorder="1" applyAlignment="1">
      <alignment horizontal="center" vertical="center" wrapText="1"/>
    </xf>
    <xf numFmtId="166" fontId="85" fillId="20" borderId="438" xfId="2" applyNumberFormat="1" applyFont="1" applyFill="1" applyBorder="1" applyAlignment="1">
      <alignment horizontal="center" vertical="center" wrapText="1"/>
    </xf>
    <xf numFmtId="38" fontId="45" fillId="0" borderId="0" xfId="0" applyNumberFormat="1" applyFont="1" applyAlignment="1">
      <alignment wrapText="1"/>
    </xf>
    <xf numFmtId="38" fontId="20" fillId="0" borderId="433" xfId="0" applyNumberFormat="1" applyFont="1" applyBorder="1" applyAlignment="1" applyProtection="1">
      <alignment horizontal="center" vertical="center"/>
      <protection locked="0"/>
    </xf>
    <xf numFmtId="38" fontId="20" fillId="0" borderId="434" xfId="0" applyNumberFormat="1" applyFont="1" applyBorder="1" applyAlignment="1" applyProtection="1">
      <alignment horizontal="center" vertical="center"/>
      <protection locked="0"/>
    </xf>
    <xf numFmtId="38" fontId="20" fillId="0" borderId="435" xfId="0" applyNumberFormat="1" applyFont="1" applyBorder="1" applyAlignment="1" applyProtection="1">
      <alignment horizontal="center" vertical="center"/>
      <protection locked="0"/>
    </xf>
    <xf numFmtId="38" fontId="20" fillId="0" borderId="266" xfId="0" applyNumberFormat="1" applyFont="1" applyBorder="1" applyAlignment="1" applyProtection="1">
      <alignment horizontal="center" vertical="center"/>
      <protection locked="0"/>
    </xf>
    <xf numFmtId="38" fontId="20" fillId="0" borderId="215" xfId="0" applyNumberFormat="1" applyFont="1" applyBorder="1" applyAlignment="1" applyProtection="1">
      <alignment horizontal="center" vertical="center"/>
      <protection locked="0"/>
    </xf>
    <xf numFmtId="38" fontId="20" fillId="0" borderId="267" xfId="0" applyNumberFormat="1" applyFont="1" applyBorder="1" applyAlignment="1" applyProtection="1">
      <alignment horizontal="center" vertical="center"/>
      <protection locked="0"/>
    </xf>
    <xf numFmtId="38" fontId="20" fillId="0" borderId="270" xfId="0" applyNumberFormat="1" applyFont="1" applyBorder="1" applyAlignment="1" applyProtection="1">
      <alignment horizontal="center" vertical="center"/>
      <protection locked="0"/>
    </xf>
    <xf numFmtId="38" fontId="20" fillId="0" borderId="271" xfId="0" applyNumberFormat="1" applyFont="1" applyBorder="1" applyAlignment="1" applyProtection="1">
      <alignment horizontal="center" vertical="center"/>
      <protection locked="0"/>
    </xf>
    <xf numFmtId="38" fontId="20" fillId="0" borderId="272" xfId="0" applyNumberFormat="1" applyFont="1" applyBorder="1" applyAlignment="1" applyProtection="1">
      <alignment horizontal="center" vertical="center"/>
      <protection locked="0"/>
    </xf>
    <xf numFmtId="166" fontId="22" fillId="0" borderId="0" xfId="2" applyNumberFormat="1" applyFont="1" applyAlignment="1">
      <alignment horizontal="center" vertical="center" wrapText="1"/>
    </xf>
    <xf numFmtId="166" fontId="77" fillId="0" borderId="0" xfId="2" applyNumberFormat="1" applyFont="1" applyAlignment="1">
      <alignment vertical="center" wrapText="1"/>
    </xf>
    <xf numFmtId="0" fontId="43" fillId="0" borderId="0" xfId="0" applyFont="1" applyAlignment="1">
      <alignment vertical="center" wrapText="1"/>
    </xf>
    <xf numFmtId="0" fontId="88" fillId="0" borderId="0" xfId="0" applyFont="1" applyAlignment="1">
      <alignment vertical="center"/>
    </xf>
    <xf numFmtId="38" fontId="87" fillId="0" borderId="0" xfId="0" applyNumberFormat="1" applyFont="1"/>
    <xf numFmtId="38" fontId="31" fillId="0" borderId="0" xfId="0" applyNumberFormat="1" applyFont="1" applyAlignment="1">
      <alignment wrapText="1"/>
    </xf>
    <xf numFmtId="38" fontId="21" fillId="0" borderId="0" xfId="0" applyNumberFormat="1" applyFont="1" applyAlignment="1">
      <alignment horizontal="center"/>
    </xf>
    <xf numFmtId="38" fontId="21" fillId="0" borderId="0" xfId="0" applyNumberFormat="1" applyFont="1"/>
    <xf numFmtId="38" fontId="17" fillId="0" borderId="0" xfId="0" applyNumberFormat="1" applyFont="1"/>
    <xf numFmtId="166" fontId="77" fillId="0" borderId="9" xfId="2" applyNumberFormat="1" applyFont="1" applyBorder="1" applyAlignment="1">
      <alignment vertical="center" wrapText="1"/>
    </xf>
    <xf numFmtId="166" fontId="77" fillId="0" borderId="12" xfId="2" applyNumberFormat="1" applyFont="1" applyBorder="1" applyAlignment="1">
      <alignment vertical="center" wrapText="1"/>
    </xf>
    <xf numFmtId="0" fontId="7" fillId="0" borderId="190" xfId="0" applyFont="1" applyBorder="1" applyAlignment="1">
      <alignment horizontal="center" vertical="center"/>
    </xf>
    <xf numFmtId="0" fontId="90" fillId="0" borderId="0" xfId="0" applyFont="1" applyAlignment="1">
      <alignment vertical="center" wrapText="1"/>
    </xf>
    <xf numFmtId="0" fontId="90" fillId="0" borderId="0" xfId="0" applyFont="1" applyAlignment="1">
      <alignment vertical="center"/>
    </xf>
    <xf numFmtId="0" fontId="23" fillId="0" borderId="0" xfId="0" applyFont="1" applyAlignment="1">
      <alignment vertical="center"/>
    </xf>
    <xf numFmtId="0" fontId="90" fillId="0" borderId="439" xfId="0" applyFont="1" applyBorder="1" applyAlignment="1">
      <alignment vertical="center" wrapText="1"/>
    </xf>
    <xf numFmtId="0" fontId="91" fillId="0" borderId="0" xfId="0" applyFont="1" applyAlignment="1">
      <alignment vertical="center" wrapText="1"/>
    </xf>
    <xf numFmtId="38" fontId="77" fillId="0" borderId="0" xfId="0" applyNumberFormat="1" applyFont="1" applyAlignment="1">
      <alignment vertical="center"/>
    </xf>
    <xf numFmtId="9" fontId="77" fillId="0" borderId="88" xfId="1" applyFont="1" applyFill="1" applyBorder="1" applyAlignment="1" applyProtection="1">
      <alignment horizontal="center" vertical="center" wrapText="1"/>
    </xf>
    <xf numFmtId="0" fontId="92" fillId="0" borderId="0" xfId="0" applyFont="1"/>
    <xf numFmtId="0" fontId="0" fillId="0" borderId="0" xfId="0" applyAlignment="1">
      <alignment horizontal="center" vertical="center" wrapText="1"/>
    </xf>
    <xf numFmtId="38" fontId="17" fillId="0" borderId="0" xfId="0" applyNumberFormat="1" applyFont="1" applyAlignment="1">
      <alignment horizontal="right" vertical="center"/>
    </xf>
    <xf numFmtId="0" fontId="90" fillId="0" borderId="446" xfId="0" applyFont="1" applyBorder="1" applyAlignment="1">
      <alignment vertical="center" wrapText="1"/>
    </xf>
    <xf numFmtId="38" fontId="31" fillId="0" borderId="0" xfId="0" applyNumberFormat="1" applyFont="1" applyAlignment="1">
      <alignment horizontal="right" wrapText="1"/>
    </xf>
    <xf numFmtId="38" fontId="86" fillId="0" borderId="0" xfId="0" applyNumberFormat="1" applyFont="1" applyAlignment="1">
      <alignment vertical="center"/>
    </xf>
    <xf numFmtId="10" fontId="16" fillId="0" borderId="453" xfId="1" applyNumberFormat="1" applyFont="1" applyFill="1" applyBorder="1" applyAlignment="1" applyProtection="1">
      <alignment horizontal="center" vertical="center" wrapText="1"/>
    </xf>
    <xf numFmtId="10" fontId="16" fillId="0" borderId="9" xfId="1" applyNumberFormat="1" applyFont="1" applyFill="1" applyBorder="1" applyAlignment="1" applyProtection="1">
      <alignment horizontal="center" vertical="center" wrapText="1"/>
    </xf>
    <xf numFmtId="0" fontId="71" fillId="0" borderId="0" xfId="0" applyFont="1" applyAlignment="1">
      <alignment horizontal="center" vertical="center"/>
    </xf>
    <xf numFmtId="0" fontId="71" fillId="0" borderId="190" xfId="0" applyFont="1" applyBorder="1" applyAlignment="1">
      <alignment horizontal="center" vertical="center"/>
    </xf>
    <xf numFmtId="0" fontId="49" fillId="0" borderId="190" xfId="0" applyFont="1" applyBorder="1" applyAlignment="1">
      <alignment vertical="center"/>
    </xf>
    <xf numFmtId="10" fontId="16" fillId="0" borderId="441" xfId="1" applyNumberFormat="1" applyFont="1" applyFill="1" applyBorder="1" applyAlignment="1" applyProtection="1">
      <alignment horizontal="center" vertical="center" wrapText="1"/>
    </xf>
    <xf numFmtId="10" fontId="16" fillId="0" borderId="12" xfId="1" applyNumberFormat="1" applyFont="1" applyFill="1" applyBorder="1" applyAlignment="1" applyProtection="1">
      <alignment horizontal="center" vertical="center" wrapText="1"/>
    </xf>
    <xf numFmtId="10" fontId="16" fillId="0" borderId="88" xfId="1" applyNumberFormat="1" applyFont="1" applyFill="1" applyBorder="1" applyAlignment="1" applyProtection="1">
      <alignment horizontal="center" vertical="center" wrapText="1"/>
    </xf>
    <xf numFmtId="166" fontId="77" fillId="0" borderId="88" xfId="2" applyNumberFormat="1" applyFont="1" applyBorder="1" applyAlignment="1">
      <alignment horizontal="center" vertical="center" wrapText="1"/>
    </xf>
    <xf numFmtId="166" fontId="77" fillId="0" borderId="91" xfId="2" applyNumberFormat="1" applyFont="1" applyBorder="1" applyAlignment="1">
      <alignment horizontal="center" vertical="center" wrapText="1"/>
    </xf>
    <xf numFmtId="10" fontId="16" fillId="0" borderId="456" xfId="1" applyNumberFormat="1" applyFont="1" applyFill="1" applyBorder="1" applyAlignment="1" applyProtection="1">
      <alignment horizontal="center" vertical="center" wrapText="1"/>
    </xf>
    <xf numFmtId="166" fontId="77" fillId="0" borderId="88" xfId="2" applyNumberFormat="1" applyFont="1" applyBorder="1" applyAlignment="1" applyProtection="1">
      <alignment horizontal="center" vertical="center" wrapText="1"/>
      <protection locked="0"/>
    </xf>
    <xf numFmtId="9" fontId="77" fillId="0" borderId="88" xfId="1" applyFont="1" applyFill="1" applyBorder="1" applyAlignment="1" applyProtection="1">
      <alignment horizontal="center" vertical="center" wrapText="1"/>
      <protection locked="0"/>
    </xf>
    <xf numFmtId="166" fontId="77" fillId="0" borderId="91" xfId="2" applyNumberFormat="1" applyFont="1" applyBorder="1" applyAlignment="1" applyProtection="1">
      <alignment horizontal="center" vertical="center" wrapText="1"/>
      <protection locked="0"/>
    </xf>
    <xf numFmtId="9" fontId="77" fillId="0" borderId="24" xfId="1" applyFont="1" applyFill="1" applyBorder="1" applyAlignment="1" applyProtection="1">
      <alignment horizontal="center" vertical="center" wrapText="1"/>
      <protection locked="0"/>
    </xf>
    <xf numFmtId="166" fontId="77" fillId="0" borderId="9" xfId="2" applyNumberFormat="1" applyFont="1" applyBorder="1" applyAlignment="1" applyProtection="1">
      <alignment vertical="center" wrapText="1"/>
      <protection locked="0"/>
    </xf>
    <xf numFmtId="166" fontId="77" fillId="0" borderId="12" xfId="2" applyNumberFormat="1" applyFont="1" applyBorder="1" applyAlignment="1" applyProtection="1">
      <alignment vertical="center" wrapText="1"/>
      <protection locked="0"/>
    </xf>
    <xf numFmtId="0" fontId="90" fillId="0" borderId="12" xfId="0" applyFont="1" applyBorder="1" applyAlignment="1" applyProtection="1">
      <alignment vertical="center" wrapText="1"/>
      <protection locked="0"/>
    </xf>
    <xf numFmtId="166" fontId="77" fillId="0" borderId="32" xfId="2" applyNumberFormat="1" applyFont="1" applyBorder="1" applyAlignment="1" applyProtection="1">
      <alignment vertical="center" wrapText="1"/>
      <protection locked="0"/>
    </xf>
    <xf numFmtId="166" fontId="77" fillId="0" borderId="33" xfId="2" applyNumberFormat="1" applyFont="1" applyBorder="1" applyAlignment="1" applyProtection="1">
      <alignment vertical="center" wrapText="1"/>
      <protection locked="0"/>
    </xf>
    <xf numFmtId="0" fontId="90" fillId="0" borderId="88" xfId="0" applyFont="1" applyBorder="1" applyAlignment="1" applyProtection="1">
      <alignment vertical="center" wrapText="1"/>
      <protection locked="0"/>
    </xf>
    <xf numFmtId="166" fontId="77" fillId="0" borderId="88" xfId="2" applyNumberFormat="1" applyFont="1" applyBorder="1" applyAlignment="1" applyProtection="1">
      <alignment vertical="center" wrapText="1"/>
      <protection locked="0"/>
    </xf>
    <xf numFmtId="0" fontId="90" fillId="0" borderId="9" xfId="0" applyFont="1" applyBorder="1" applyAlignment="1" applyProtection="1">
      <alignment vertical="center" wrapText="1"/>
      <protection locked="0"/>
    </xf>
    <xf numFmtId="0" fontId="90" fillId="0" borderId="440" xfId="0" applyFont="1" applyBorder="1" applyAlignment="1" applyProtection="1">
      <alignment vertical="center" wrapText="1"/>
      <protection locked="0"/>
    </xf>
    <xf numFmtId="0" fontId="90" fillId="0" borderId="441" xfId="0" applyFont="1" applyBorder="1" applyAlignment="1" applyProtection="1">
      <alignment vertical="center" wrapText="1"/>
      <protection locked="0"/>
    </xf>
    <xf numFmtId="166" fontId="77" fillId="0" borderId="441" xfId="2" applyNumberFormat="1" applyFont="1" applyBorder="1" applyAlignment="1" applyProtection="1">
      <alignment vertical="center" wrapText="1"/>
      <protection locked="0"/>
    </xf>
    <xf numFmtId="166" fontId="77" fillId="0" borderId="91" xfId="2" applyNumberFormat="1" applyFont="1" applyBorder="1" applyAlignment="1" applyProtection="1">
      <alignment vertical="center" wrapText="1"/>
      <protection locked="0"/>
    </xf>
    <xf numFmtId="166" fontId="77" fillId="0" borderId="442" xfId="2" applyNumberFormat="1" applyFont="1" applyBorder="1" applyAlignment="1" applyProtection="1">
      <alignment vertical="center" wrapText="1"/>
      <protection locked="0"/>
    </xf>
    <xf numFmtId="10" fontId="77" fillId="0" borderId="88" xfId="1" applyNumberFormat="1" applyFont="1" applyFill="1" applyBorder="1" applyAlignment="1" applyProtection="1">
      <alignment horizontal="center" vertical="center" wrapText="1"/>
    </xf>
    <xf numFmtId="0" fontId="71" fillId="0" borderId="0" xfId="0" applyFont="1" applyAlignment="1">
      <alignment horizontal="center" vertical="center" wrapText="1"/>
    </xf>
    <xf numFmtId="0" fontId="90" fillId="0" borderId="447" xfId="0" applyFont="1" applyBorder="1" applyAlignment="1" applyProtection="1">
      <alignment vertical="center" wrapText="1"/>
      <protection locked="0"/>
    </xf>
    <xf numFmtId="0" fontId="71" fillId="0" borderId="190" xfId="0" applyFont="1" applyBorder="1" applyAlignment="1">
      <alignment horizontal="center" vertical="center" wrapText="1"/>
    </xf>
    <xf numFmtId="0" fontId="90" fillId="0" borderId="447" xfId="0" applyFont="1" applyBorder="1" applyAlignment="1">
      <alignment vertical="center" wrapText="1"/>
    </xf>
    <xf numFmtId="38" fontId="77" fillId="0" borderId="9" xfId="0" applyNumberFormat="1" applyFont="1" applyBorder="1" applyAlignment="1">
      <alignment horizontal="center" vertical="center" wrapText="1"/>
    </xf>
    <xf numFmtId="38" fontId="22" fillId="0" borderId="0" xfId="0" applyNumberFormat="1" applyFont="1" applyAlignment="1">
      <alignment horizontal="center" wrapText="1"/>
    </xf>
    <xf numFmtId="0" fontId="23" fillId="0" borderId="0" xfId="0" applyFont="1" applyAlignment="1">
      <alignment horizontal="center" vertical="center" wrapText="1"/>
    </xf>
    <xf numFmtId="0" fontId="90" fillId="0" borderId="439" xfId="0" applyFont="1" applyBorder="1" applyAlignment="1" applyProtection="1">
      <alignment vertical="center" wrapText="1"/>
      <protection locked="0"/>
    </xf>
    <xf numFmtId="38" fontId="77" fillId="0" borderId="9" xfId="0" applyNumberFormat="1" applyFont="1" applyBorder="1" applyAlignment="1" applyProtection="1">
      <alignment horizontal="center" vertical="center" wrapText="1"/>
      <protection locked="0"/>
    </xf>
    <xf numFmtId="38" fontId="77" fillId="0" borderId="88" xfId="0" applyNumberFormat="1" applyFont="1" applyBorder="1" applyAlignment="1" applyProtection="1">
      <alignment horizontal="center" vertical="center" wrapText="1"/>
      <protection locked="0"/>
    </xf>
    <xf numFmtId="38" fontId="77" fillId="0" borderId="32" xfId="0" applyNumberFormat="1" applyFont="1" applyBorder="1" applyAlignment="1" applyProtection="1">
      <alignment horizontal="center" vertical="center" wrapText="1"/>
      <protection locked="0"/>
    </xf>
    <xf numFmtId="0" fontId="49" fillId="0" borderId="190" xfId="0" applyFont="1" applyBorder="1" applyAlignment="1">
      <alignment vertical="center" wrapText="1"/>
    </xf>
    <xf numFmtId="38" fontId="77" fillId="0" borderId="88" xfId="0" applyNumberFormat="1" applyFont="1" applyBorder="1" applyAlignment="1">
      <alignment horizontal="center" vertical="center" wrapText="1"/>
    </xf>
    <xf numFmtId="38" fontId="77" fillId="0" borderId="32" xfId="0" applyNumberFormat="1" applyFont="1" applyBorder="1" applyAlignment="1">
      <alignment horizontal="center" vertical="center" wrapText="1"/>
    </xf>
    <xf numFmtId="38" fontId="77" fillId="0" borderId="0" xfId="0" applyNumberFormat="1" applyFont="1" applyAlignment="1">
      <alignment horizontal="center" vertical="center" wrapText="1"/>
    </xf>
    <xf numFmtId="38" fontId="77" fillId="0" borderId="0" xfId="0" applyNumberFormat="1" applyFont="1" applyAlignment="1">
      <alignment vertical="center" wrapText="1"/>
    </xf>
    <xf numFmtId="0" fontId="23" fillId="0" borderId="0" xfId="0" applyFont="1" applyAlignment="1">
      <alignment vertical="center" wrapText="1"/>
    </xf>
    <xf numFmtId="0" fontId="90" fillId="0" borderId="446" xfId="0" applyFont="1" applyBorder="1" applyAlignment="1" applyProtection="1">
      <alignment vertical="center" wrapText="1"/>
      <protection locked="0"/>
    </xf>
    <xf numFmtId="38" fontId="77" fillId="0" borderId="12" xfId="0" applyNumberFormat="1" applyFont="1" applyBorder="1" applyAlignment="1" applyProtection="1">
      <alignment horizontal="center" vertical="center" wrapText="1"/>
      <protection locked="0"/>
    </xf>
    <xf numFmtId="38" fontId="77" fillId="0" borderId="24" xfId="0" applyNumberFormat="1" applyFont="1" applyBorder="1" applyAlignment="1" applyProtection="1">
      <alignment horizontal="center" vertical="center" wrapText="1"/>
      <protection locked="0"/>
    </xf>
    <xf numFmtId="38" fontId="77" fillId="0" borderId="33" xfId="0" applyNumberFormat="1" applyFont="1" applyBorder="1" applyAlignment="1" applyProtection="1">
      <alignment horizontal="center" vertical="center" wrapText="1"/>
      <protection locked="0"/>
    </xf>
    <xf numFmtId="38" fontId="77" fillId="0" borderId="12" xfId="0" applyNumberFormat="1" applyFont="1" applyBorder="1" applyAlignment="1">
      <alignment horizontal="center" vertical="center" wrapText="1"/>
    </xf>
    <xf numFmtId="38" fontId="77" fillId="0" borderId="24" xfId="0" applyNumberFormat="1" applyFont="1" applyBorder="1" applyAlignment="1">
      <alignment horizontal="center" vertical="center" wrapText="1"/>
    </xf>
    <xf numFmtId="38" fontId="17" fillId="0" borderId="0" xfId="0" applyNumberFormat="1" applyFont="1" applyAlignment="1">
      <alignment horizontal="center" wrapText="1"/>
    </xf>
    <xf numFmtId="38" fontId="20" fillId="0" borderId="0" xfId="0" applyNumberFormat="1" applyFont="1" applyAlignment="1">
      <alignment horizontal="center" vertical="center" wrapText="1"/>
    </xf>
    <xf numFmtId="38" fontId="20" fillId="0" borderId="0" xfId="0" applyNumberFormat="1" applyFont="1" applyAlignment="1">
      <alignment vertical="center" wrapText="1"/>
    </xf>
    <xf numFmtId="38" fontId="77" fillId="0" borderId="91" xfId="0" applyNumberFormat="1" applyFont="1" applyBorder="1" applyAlignment="1" applyProtection="1">
      <alignment horizontal="center" vertical="center" wrapText="1"/>
      <protection locked="0"/>
    </xf>
    <xf numFmtId="38" fontId="77" fillId="0" borderId="91" xfId="0" applyNumberFormat="1" applyFont="1" applyBorder="1" applyAlignment="1">
      <alignment horizontal="center" vertical="center" wrapText="1"/>
    </xf>
    <xf numFmtId="38" fontId="22" fillId="0" borderId="0" xfId="0" applyNumberFormat="1" applyFont="1" applyAlignment="1">
      <alignment wrapText="1"/>
    </xf>
    <xf numFmtId="38" fontId="17" fillId="0" borderId="0" xfId="0" applyNumberFormat="1" applyFont="1" applyAlignment="1">
      <alignment wrapText="1"/>
    </xf>
    <xf numFmtId="38" fontId="20" fillId="0" borderId="0" xfId="0" applyNumberFormat="1" applyFont="1" applyAlignment="1">
      <alignment wrapText="1"/>
    </xf>
    <xf numFmtId="38" fontId="20" fillId="0" borderId="0" xfId="0" applyNumberFormat="1" applyFont="1" applyAlignment="1">
      <alignment horizontal="center" wrapText="1"/>
    </xf>
    <xf numFmtId="0" fontId="90" fillId="0" borderId="91" xfId="0" applyFont="1" applyBorder="1" applyAlignment="1" applyProtection="1">
      <alignment vertical="center" wrapText="1"/>
      <protection locked="0"/>
    </xf>
    <xf numFmtId="0" fontId="90" fillId="0" borderId="91" xfId="0" applyFont="1" applyBorder="1" applyAlignment="1">
      <alignment vertical="center" wrapText="1"/>
    </xf>
    <xf numFmtId="0" fontId="23" fillId="0" borderId="0" xfId="0" applyFont="1" applyAlignment="1">
      <alignment wrapText="1"/>
    </xf>
    <xf numFmtId="0" fontId="23" fillId="0" borderId="0" xfId="0" applyFont="1" applyAlignment="1">
      <alignment horizontal="left" wrapText="1"/>
    </xf>
    <xf numFmtId="38" fontId="77" fillId="0" borderId="451" xfId="0" applyNumberFormat="1" applyFont="1" applyBorder="1" applyAlignment="1" applyProtection="1">
      <alignment horizontal="center" vertical="center" wrapText="1"/>
      <protection locked="0"/>
    </xf>
    <xf numFmtId="0" fontId="90" fillId="0" borderId="88" xfId="0" applyFont="1" applyBorder="1" applyAlignment="1">
      <alignment horizontal="center" vertical="center" wrapText="1"/>
    </xf>
    <xf numFmtId="0" fontId="90" fillId="0" borderId="12" xfId="0" applyFont="1" applyBorder="1" applyAlignment="1">
      <alignment horizontal="center" vertical="center" wrapText="1"/>
    </xf>
    <xf numFmtId="0" fontId="90" fillId="0" borderId="9" xfId="0" applyFont="1" applyBorder="1" applyAlignment="1">
      <alignment horizontal="center" vertical="center" wrapText="1"/>
    </xf>
    <xf numFmtId="9" fontId="90" fillId="0" borderId="88" xfId="1" applyFont="1" applyFill="1" applyBorder="1" applyAlignment="1" applyProtection="1">
      <alignment vertical="center" wrapText="1"/>
    </xf>
    <xf numFmtId="9" fontId="77" fillId="0" borderId="9" xfId="1" applyFont="1" applyFill="1" applyBorder="1" applyAlignment="1" applyProtection="1">
      <alignment vertical="center" wrapText="1"/>
    </xf>
    <xf numFmtId="9" fontId="77" fillId="0" borderId="33" xfId="1" applyFont="1" applyFill="1" applyBorder="1" applyAlignment="1" applyProtection="1">
      <alignment vertical="center" wrapText="1"/>
    </xf>
    <xf numFmtId="38" fontId="77" fillId="0" borderId="454" xfId="0" applyNumberFormat="1" applyFont="1" applyBorder="1" applyAlignment="1" applyProtection="1">
      <alignment horizontal="center" vertical="center" wrapText="1"/>
      <protection locked="0"/>
    </xf>
    <xf numFmtId="38" fontId="77" fillId="2" borderId="9" xfId="0" applyNumberFormat="1" applyFont="1" applyFill="1" applyBorder="1" applyAlignment="1">
      <alignment horizontal="center" vertical="center" wrapText="1"/>
    </xf>
    <xf numFmtId="10" fontId="77" fillId="2" borderId="88" xfId="1" applyNumberFormat="1" applyFont="1" applyFill="1" applyBorder="1" applyAlignment="1" applyProtection="1">
      <alignment horizontal="center" vertical="center" wrapText="1"/>
    </xf>
    <xf numFmtId="38" fontId="77" fillId="2" borderId="88" xfId="0" applyNumberFormat="1" applyFont="1" applyFill="1" applyBorder="1" applyAlignment="1">
      <alignment horizontal="center" vertical="center" wrapText="1"/>
    </xf>
    <xf numFmtId="38" fontId="77" fillId="2" borderId="24" xfId="0" applyNumberFormat="1" applyFont="1" applyFill="1" applyBorder="1" applyAlignment="1">
      <alignment horizontal="center" vertical="center" wrapText="1"/>
    </xf>
    <xf numFmtId="38" fontId="77" fillId="2" borderId="12" xfId="0" applyNumberFormat="1" applyFont="1" applyFill="1" applyBorder="1" applyAlignment="1">
      <alignment horizontal="center" vertical="center" wrapText="1"/>
    </xf>
    <xf numFmtId="9" fontId="90" fillId="2" borderId="88" xfId="1" applyFont="1" applyFill="1" applyBorder="1" applyAlignment="1" applyProtection="1">
      <alignment vertical="center" wrapText="1"/>
    </xf>
    <xf numFmtId="9" fontId="77" fillId="2" borderId="9" xfId="1" applyFont="1" applyFill="1" applyBorder="1" applyAlignment="1" applyProtection="1">
      <alignment vertical="center" wrapText="1"/>
    </xf>
    <xf numFmtId="166" fontId="77" fillId="2" borderId="12" xfId="2" applyNumberFormat="1" applyFont="1" applyFill="1" applyBorder="1" applyAlignment="1">
      <alignment vertical="center" wrapText="1"/>
    </xf>
    <xf numFmtId="166" fontId="77" fillId="2" borderId="88" xfId="2" applyNumberFormat="1" applyFont="1" applyFill="1" applyBorder="1" applyAlignment="1">
      <alignment vertical="center" wrapText="1"/>
    </xf>
    <xf numFmtId="166" fontId="77" fillId="2" borderId="9" xfId="2" applyNumberFormat="1" applyFont="1" applyFill="1" applyBorder="1" applyAlignment="1">
      <alignment vertical="center" wrapText="1"/>
    </xf>
    <xf numFmtId="0" fontId="90" fillId="2" borderId="440" xfId="0" applyFont="1" applyFill="1" applyBorder="1" applyAlignment="1">
      <alignment vertical="center" wrapText="1"/>
    </xf>
    <xf numFmtId="0" fontId="90" fillId="2" borderId="441" xfId="0" applyFont="1" applyFill="1" applyBorder="1" applyAlignment="1">
      <alignment vertical="center" wrapText="1"/>
    </xf>
    <xf numFmtId="166" fontId="77" fillId="2" borderId="441" xfId="2" applyNumberFormat="1" applyFont="1" applyFill="1" applyBorder="1" applyAlignment="1">
      <alignment vertical="center" wrapText="1"/>
    </xf>
    <xf numFmtId="10" fontId="16" fillId="2" borderId="441" xfId="1" applyNumberFormat="1" applyFont="1" applyFill="1" applyBorder="1" applyAlignment="1" applyProtection="1">
      <alignment horizontal="center" vertical="center" wrapText="1"/>
    </xf>
    <xf numFmtId="38" fontId="77" fillId="2" borderId="451" xfId="0" applyNumberFormat="1" applyFont="1" applyFill="1" applyBorder="1" applyAlignment="1">
      <alignment horizontal="center" vertical="center" wrapText="1"/>
    </xf>
    <xf numFmtId="166" fontId="77" fillId="2" borderId="442" xfId="2" applyNumberFormat="1" applyFont="1" applyFill="1" applyBorder="1" applyAlignment="1">
      <alignment vertical="center" wrapText="1"/>
    </xf>
    <xf numFmtId="0" fontId="90" fillId="2" borderId="446" xfId="0" applyFont="1" applyFill="1" applyBorder="1" applyAlignment="1">
      <alignment vertical="center" wrapText="1"/>
    </xf>
    <xf numFmtId="10" fontId="16" fillId="2" borderId="455" xfId="1" applyNumberFormat="1" applyFont="1" applyFill="1" applyBorder="1" applyAlignment="1" applyProtection="1">
      <alignment horizontal="center" vertical="center" wrapText="1"/>
    </xf>
    <xf numFmtId="9" fontId="77" fillId="2" borderId="24" xfId="1" applyFont="1" applyFill="1" applyBorder="1" applyAlignment="1" applyProtection="1">
      <alignment horizontal="center" vertical="center" wrapText="1"/>
    </xf>
    <xf numFmtId="38" fontId="77" fillId="2" borderId="33" xfId="0" applyNumberFormat="1" applyFont="1" applyFill="1" applyBorder="1" applyAlignment="1">
      <alignment horizontal="center" vertical="center" wrapText="1"/>
    </xf>
    <xf numFmtId="166" fontId="77" fillId="0" borderId="97" xfId="2" applyNumberFormat="1" applyFont="1" applyBorder="1" applyAlignment="1" applyProtection="1">
      <alignment horizontal="center" vertical="center" wrapText="1"/>
      <protection locked="0"/>
    </xf>
    <xf numFmtId="38" fontId="77" fillId="0" borderId="94" xfId="0" applyNumberFormat="1" applyFont="1" applyBorder="1" applyAlignment="1" applyProtection="1">
      <alignment horizontal="center" vertical="center" wrapText="1"/>
      <protection locked="0"/>
    </xf>
    <xf numFmtId="38" fontId="77" fillId="0" borderId="457" xfId="0" applyNumberFormat="1" applyFont="1" applyBorder="1" applyAlignment="1" applyProtection="1">
      <alignment horizontal="center" vertical="center" wrapText="1"/>
      <protection locked="0"/>
    </xf>
    <xf numFmtId="38" fontId="77" fillId="0" borderId="97" xfId="0" applyNumberFormat="1" applyFont="1" applyBorder="1" applyAlignment="1" applyProtection="1">
      <alignment horizontal="center" vertical="center" wrapText="1"/>
      <protection locked="0"/>
    </xf>
    <xf numFmtId="0" fontId="90" fillId="0" borderId="97" xfId="0" applyFont="1" applyBorder="1" applyAlignment="1" applyProtection="1">
      <alignment vertical="center" wrapText="1"/>
      <protection locked="0"/>
    </xf>
    <xf numFmtId="0" fontId="90" fillId="0" borderId="94" xfId="0" applyFont="1" applyBorder="1" applyAlignment="1" applyProtection="1">
      <alignment vertical="center" wrapText="1"/>
      <protection locked="0"/>
    </xf>
    <xf numFmtId="0" fontId="90" fillId="0" borderId="457" xfId="0" applyFont="1" applyBorder="1" applyAlignment="1" applyProtection="1">
      <alignment vertical="center" wrapText="1"/>
      <protection locked="0"/>
    </xf>
    <xf numFmtId="0" fontId="90" fillId="0" borderId="458" xfId="0" applyFont="1" applyBorder="1" applyAlignment="1" applyProtection="1">
      <alignment vertical="center" wrapText="1"/>
      <protection locked="0"/>
    </xf>
    <xf numFmtId="10" fontId="77" fillId="0" borderId="90" xfId="1" applyNumberFormat="1" applyFont="1" applyFill="1" applyBorder="1" applyAlignment="1" applyProtection="1">
      <alignment horizontal="center" vertical="center" wrapText="1"/>
      <protection locked="0"/>
    </xf>
    <xf numFmtId="38" fontId="77" fillId="0" borderId="90" xfId="0" applyNumberFormat="1" applyFont="1" applyBorder="1" applyAlignment="1" applyProtection="1">
      <alignment horizontal="center" vertical="center" wrapText="1"/>
      <protection locked="0"/>
    </xf>
    <xf numFmtId="0" fontId="90" fillId="0" borderId="90" xfId="0" applyFont="1" applyBorder="1" applyAlignment="1" applyProtection="1">
      <alignment vertical="center" wrapText="1"/>
      <protection locked="0"/>
    </xf>
    <xf numFmtId="166" fontId="77" fillId="0" borderId="90" xfId="2" applyNumberFormat="1" applyFont="1" applyBorder="1" applyAlignment="1" applyProtection="1">
      <alignment vertical="center" wrapText="1"/>
      <protection locked="0"/>
    </xf>
    <xf numFmtId="166" fontId="77" fillId="0" borderId="459" xfId="2" applyNumberFormat="1" applyFont="1" applyBorder="1" applyAlignment="1" applyProtection="1">
      <alignment vertical="center" wrapText="1"/>
      <protection locked="0"/>
    </xf>
    <xf numFmtId="166" fontId="77" fillId="0" borderId="447" xfId="2" applyNumberFormat="1" applyFont="1" applyBorder="1" applyAlignment="1" applyProtection="1">
      <alignment horizontal="center" vertical="center" wrapText="1"/>
      <protection locked="0"/>
    </xf>
    <xf numFmtId="38" fontId="77" fillId="0" borderId="439" xfId="0" applyNumberFormat="1" applyFont="1" applyBorder="1" applyAlignment="1" applyProtection="1">
      <alignment horizontal="center" vertical="center" wrapText="1"/>
      <protection locked="0"/>
    </xf>
    <xf numFmtId="38" fontId="77" fillId="0" borderId="446" xfId="0" applyNumberFormat="1" applyFont="1" applyBorder="1" applyAlignment="1" applyProtection="1">
      <alignment horizontal="center" vertical="center" wrapText="1"/>
      <protection locked="0"/>
    </xf>
    <xf numFmtId="38" fontId="77" fillId="0" borderId="447" xfId="0" applyNumberFormat="1" applyFont="1" applyBorder="1" applyAlignment="1" applyProtection="1">
      <alignment horizontal="center" vertical="center" wrapText="1"/>
      <protection locked="0"/>
    </xf>
    <xf numFmtId="166" fontId="77" fillId="0" borderId="439" xfId="2" applyNumberFormat="1" applyFont="1" applyBorder="1" applyAlignment="1" applyProtection="1">
      <alignment vertical="center" wrapText="1"/>
      <protection locked="0"/>
    </xf>
    <xf numFmtId="166" fontId="77" fillId="0" borderId="446" xfId="2" applyNumberFormat="1" applyFont="1" applyBorder="1" applyAlignment="1" applyProtection="1">
      <alignment vertical="center" wrapText="1"/>
      <protection locked="0"/>
    </xf>
    <xf numFmtId="166" fontId="77" fillId="0" borderId="447" xfId="2" applyNumberFormat="1" applyFont="1" applyBorder="1" applyAlignment="1" applyProtection="1">
      <alignment vertical="center" wrapText="1"/>
      <protection locked="0"/>
    </xf>
    <xf numFmtId="166" fontId="77" fillId="0" borderId="440" xfId="2" applyNumberFormat="1" applyFont="1" applyBorder="1" applyAlignment="1" applyProtection="1">
      <alignment vertical="center" wrapText="1"/>
      <protection locked="0"/>
    </xf>
    <xf numFmtId="38" fontId="77" fillId="0" borderId="94" xfId="0" applyNumberFormat="1" applyFont="1" applyBorder="1" applyAlignment="1">
      <alignment horizontal="center" vertical="center" wrapText="1"/>
    </xf>
    <xf numFmtId="10" fontId="77" fillId="0" borderId="94" xfId="0" applyNumberFormat="1" applyFont="1" applyBorder="1" applyAlignment="1">
      <alignment horizontal="center" vertical="center" wrapText="1"/>
    </xf>
    <xf numFmtId="38" fontId="77" fillId="2" borderId="457" xfId="0" applyNumberFormat="1" applyFont="1" applyFill="1" applyBorder="1" applyAlignment="1">
      <alignment horizontal="center" vertical="center" wrapText="1"/>
    </xf>
    <xf numFmtId="38" fontId="77" fillId="0" borderId="97" xfId="0" applyNumberFormat="1" applyFont="1" applyBorder="1" applyAlignment="1">
      <alignment horizontal="center" vertical="center" wrapText="1"/>
    </xf>
    <xf numFmtId="38" fontId="77" fillId="0" borderId="457" xfId="0" applyNumberFormat="1" applyFont="1" applyBorder="1" applyAlignment="1">
      <alignment horizontal="center" vertical="center" wrapText="1"/>
    </xf>
    <xf numFmtId="9" fontId="90" fillId="0" borderId="97" xfId="1" applyFont="1" applyFill="1" applyBorder="1" applyAlignment="1" applyProtection="1">
      <alignment vertical="center" wrapText="1"/>
    </xf>
    <xf numFmtId="9" fontId="90" fillId="0" borderId="94" xfId="1" applyFont="1" applyFill="1" applyBorder="1" applyAlignment="1" applyProtection="1">
      <alignment vertical="center" wrapText="1"/>
    </xf>
    <xf numFmtId="0" fontId="90" fillId="0" borderId="457" xfId="0" applyFont="1" applyBorder="1" applyAlignment="1">
      <alignment vertical="center" wrapText="1"/>
    </xf>
    <xf numFmtId="0" fontId="90" fillId="0" borderId="94" xfId="0" applyFont="1" applyBorder="1" applyAlignment="1">
      <alignment vertical="center" wrapText="1"/>
    </xf>
    <xf numFmtId="0" fontId="90" fillId="2" borderId="458" xfId="0" applyFont="1" applyFill="1" applyBorder="1" applyAlignment="1">
      <alignment vertical="center" wrapText="1"/>
    </xf>
    <xf numFmtId="38" fontId="77" fillId="0" borderId="439" xfId="0" applyNumberFormat="1" applyFont="1" applyBorder="1" applyAlignment="1">
      <alignment horizontal="center" vertical="center" wrapText="1"/>
    </xf>
    <xf numFmtId="38" fontId="77" fillId="2" borderId="32" xfId="0" applyNumberFormat="1" applyFont="1" applyFill="1" applyBorder="1" applyAlignment="1">
      <alignment horizontal="center" vertical="center" wrapText="1"/>
    </xf>
    <xf numFmtId="10" fontId="77" fillId="0" borderId="439" xfId="1" applyNumberFormat="1" applyFont="1" applyFill="1" applyBorder="1" applyAlignment="1" applyProtection="1">
      <alignment horizontal="center" vertical="center" wrapText="1"/>
    </xf>
    <xf numFmtId="10" fontId="77" fillId="2" borderId="91" xfId="1" applyNumberFormat="1" applyFont="1" applyFill="1" applyBorder="1" applyAlignment="1" applyProtection="1">
      <alignment horizontal="center" vertical="center" wrapText="1"/>
    </xf>
    <xf numFmtId="38" fontId="77" fillId="2" borderId="91" xfId="0" applyNumberFormat="1" applyFont="1" applyFill="1" applyBorder="1" applyAlignment="1">
      <alignment horizontal="center" vertical="center" wrapText="1"/>
    </xf>
    <xf numFmtId="38" fontId="77" fillId="2" borderId="446" xfId="0" applyNumberFormat="1" applyFont="1" applyFill="1" applyBorder="1" applyAlignment="1">
      <alignment horizontal="center" vertical="center" wrapText="1"/>
    </xf>
    <xf numFmtId="38" fontId="77" fillId="2" borderId="454" xfId="0" applyNumberFormat="1" applyFont="1" applyFill="1" applyBorder="1" applyAlignment="1">
      <alignment horizontal="center" vertical="center" wrapText="1"/>
    </xf>
    <xf numFmtId="38" fontId="77" fillId="0" borderId="447" xfId="0" applyNumberFormat="1" applyFont="1" applyBorder="1" applyAlignment="1">
      <alignment horizontal="center" vertical="center" wrapText="1"/>
    </xf>
    <xf numFmtId="38" fontId="77" fillId="0" borderId="446" xfId="0" applyNumberFormat="1" applyFont="1" applyBorder="1" applyAlignment="1">
      <alignment horizontal="center" vertical="center" wrapText="1"/>
    </xf>
    <xf numFmtId="9" fontId="90" fillId="0" borderId="447" xfId="1" applyFont="1" applyFill="1" applyBorder="1" applyAlignment="1" applyProtection="1">
      <alignment vertical="center" wrapText="1"/>
    </xf>
    <xf numFmtId="9" fontId="90" fillId="2" borderId="91" xfId="1" applyFont="1" applyFill="1" applyBorder="1" applyAlignment="1" applyProtection="1">
      <alignment vertical="center" wrapText="1"/>
    </xf>
    <xf numFmtId="9" fontId="77" fillId="0" borderId="439" xfId="1" applyFont="1" applyFill="1" applyBorder="1" applyAlignment="1" applyProtection="1">
      <alignment vertical="center" wrapText="1"/>
    </xf>
    <xf numFmtId="9" fontId="77" fillId="2" borderId="32" xfId="1" applyFont="1" applyFill="1" applyBorder="1" applyAlignment="1" applyProtection="1">
      <alignment vertical="center" wrapText="1"/>
    </xf>
    <xf numFmtId="166" fontId="77" fillId="2" borderId="33" xfId="2" applyNumberFormat="1" applyFont="1" applyFill="1" applyBorder="1" applyAlignment="1">
      <alignment vertical="center" wrapText="1"/>
    </xf>
    <xf numFmtId="166" fontId="77" fillId="0" borderId="446" xfId="2" applyNumberFormat="1" applyFont="1" applyBorder="1" applyAlignment="1">
      <alignment vertical="center" wrapText="1"/>
    </xf>
    <xf numFmtId="166" fontId="77" fillId="2" borderId="91" xfId="2" applyNumberFormat="1" applyFont="1" applyFill="1" applyBorder="1" applyAlignment="1">
      <alignment vertical="center" wrapText="1"/>
    </xf>
    <xf numFmtId="166" fontId="77" fillId="0" borderId="439" xfId="2" applyNumberFormat="1" applyFont="1" applyBorder="1" applyAlignment="1">
      <alignment vertical="center" wrapText="1"/>
    </xf>
    <xf numFmtId="166" fontId="77" fillId="2" borderId="32" xfId="2" applyNumberFormat="1" applyFont="1" applyFill="1" applyBorder="1" applyAlignment="1">
      <alignment vertical="center" wrapText="1"/>
    </xf>
    <xf numFmtId="166" fontId="77" fillId="2" borderId="440" xfId="2" applyNumberFormat="1" applyFont="1" applyFill="1" applyBorder="1" applyAlignment="1">
      <alignment vertical="center" wrapText="1"/>
    </xf>
    <xf numFmtId="38" fontId="45" fillId="0" borderId="0" xfId="0" applyNumberFormat="1" applyFont="1" applyAlignment="1">
      <alignment horizontal="center" wrapText="1"/>
    </xf>
    <xf numFmtId="38" fontId="89" fillId="0" borderId="0" xfId="0" applyNumberFormat="1" applyFont="1" applyAlignment="1">
      <alignment horizontal="center" vertical="center"/>
    </xf>
    <xf numFmtId="166" fontId="77" fillId="0" borderId="0" xfId="2" applyNumberFormat="1" applyFont="1" applyAlignment="1" applyProtection="1">
      <alignment horizontal="center" vertical="center" wrapText="1"/>
      <protection locked="0"/>
    </xf>
    <xf numFmtId="38" fontId="77" fillId="0" borderId="0" xfId="0" applyNumberFormat="1" applyFont="1" applyAlignment="1" applyProtection="1">
      <alignment horizontal="center" vertical="center" wrapText="1"/>
      <protection locked="0"/>
    </xf>
    <xf numFmtId="0" fontId="88" fillId="0" borderId="0" xfId="0" applyFont="1" applyAlignment="1">
      <alignment vertical="center" wrapText="1"/>
    </xf>
    <xf numFmtId="0" fontId="90" fillId="0" borderId="0" xfId="0" applyFont="1" applyAlignment="1" applyProtection="1">
      <alignment vertical="center" wrapText="1"/>
      <protection locked="0"/>
    </xf>
    <xf numFmtId="166" fontId="77" fillId="0" borderId="0" xfId="2" applyNumberFormat="1" applyFont="1" applyAlignment="1" applyProtection="1">
      <alignment vertical="center" wrapText="1"/>
      <protection locked="0"/>
    </xf>
    <xf numFmtId="38" fontId="31" fillId="0" borderId="0" xfId="0" applyNumberFormat="1" applyFont="1" applyAlignment="1">
      <alignment horizontal="center" wrapText="1"/>
    </xf>
    <xf numFmtId="10" fontId="77" fillId="0" borderId="90" xfId="1" applyNumberFormat="1" applyFont="1" applyFill="1" applyBorder="1" applyAlignment="1" applyProtection="1">
      <alignment horizontal="center" vertical="center" wrapText="1"/>
    </xf>
    <xf numFmtId="10" fontId="77" fillId="2" borderId="90" xfId="1" applyNumberFormat="1" applyFont="1" applyFill="1" applyBorder="1" applyAlignment="1" applyProtection="1">
      <alignment horizontal="center" vertical="center" wrapText="1"/>
    </xf>
    <xf numFmtId="10" fontId="90" fillId="0" borderId="90" xfId="1" applyNumberFormat="1" applyFont="1" applyFill="1" applyBorder="1" applyAlignment="1" applyProtection="1">
      <alignment vertical="center" wrapText="1"/>
    </xf>
    <xf numFmtId="10" fontId="77" fillId="0" borderId="90" xfId="1" applyNumberFormat="1" applyFont="1" applyFill="1" applyBorder="1" applyAlignment="1" applyProtection="1">
      <alignment vertical="center" wrapText="1"/>
    </xf>
    <xf numFmtId="10" fontId="77" fillId="2" borderId="459" xfId="1" applyNumberFormat="1" applyFont="1" applyFill="1" applyBorder="1" applyAlignment="1" applyProtection="1">
      <alignment vertical="center" wrapText="1"/>
    </xf>
    <xf numFmtId="0" fontId="5" fillId="0" borderId="0" xfId="0" applyFont="1" applyAlignment="1">
      <alignment horizontal="left"/>
    </xf>
    <xf numFmtId="0" fontId="5" fillId="0" borderId="0" xfId="0" applyFont="1"/>
    <xf numFmtId="0" fontId="5" fillId="0" borderId="47" xfId="0" applyFont="1" applyBorder="1"/>
    <xf numFmtId="0" fontId="0" fillId="0" borderId="47" xfId="0" applyBorder="1" applyAlignment="1">
      <alignment horizontal="left"/>
    </xf>
    <xf numFmtId="0" fontId="5" fillId="0" borderId="47" xfId="0" applyFont="1" applyBorder="1" applyAlignment="1">
      <alignment horizontal="left"/>
    </xf>
    <xf numFmtId="0" fontId="41" fillId="0" borderId="0" xfId="0" applyFont="1" applyAlignment="1">
      <alignment vertical="center" wrapText="1"/>
    </xf>
    <xf numFmtId="0" fontId="0" fillId="0" borderId="0" xfId="0" applyAlignment="1">
      <alignment vertical="top" wrapText="1"/>
    </xf>
    <xf numFmtId="173" fontId="0" fillId="0" borderId="0" xfId="0" quotePrefix="1" applyNumberFormat="1"/>
    <xf numFmtId="166" fontId="27" fillId="21" borderId="102" xfId="2" applyNumberFormat="1" applyFont="1" applyFill="1" applyBorder="1" applyAlignment="1">
      <alignment horizontal="right" vertical="center"/>
    </xf>
    <xf numFmtId="166" fontId="27" fillId="21" borderId="105" xfId="2" applyNumberFormat="1" applyFont="1" applyFill="1" applyBorder="1" applyAlignment="1">
      <alignment horizontal="right" vertical="center"/>
    </xf>
    <xf numFmtId="166" fontId="27" fillId="21" borderId="105" xfId="2" applyNumberFormat="1" applyFont="1" applyFill="1" applyBorder="1" applyAlignment="1">
      <alignment horizontal="center" vertical="center" wrapText="1"/>
    </xf>
    <xf numFmtId="0" fontId="99" fillId="2" borderId="3" xfId="0" applyFont="1" applyFill="1" applyBorder="1" applyAlignment="1">
      <alignment horizontal="left"/>
    </xf>
    <xf numFmtId="166" fontId="18" fillId="21" borderId="63" xfId="2" applyNumberFormat="1" applyFont="1" applyFill="1" applyBorder="1" applyAlignment="1">
      <alignment horizontal="center"/>
    </xf>
    <xf numFmtId="164" fontId="18" fillId="21" borderId="69" xfId="2" applyNumberFormat="1" applyFont="1" applyFill="1" applyBorder="1"/>
    <xf numFmtId="164" fontId="18" fillId="21" borderId="36" xfId="2" applyNumberFormat="1" applyFont="1" applyFill="1" applyBorder="1"/>
    <xf numFmtId="164" fontId="18" fillId="21" borderId="37" xfId="2" applyNumberFormat="1" applyFont="1" applyFill="1" applyBorder="1"/>
    <xf numFmtId="164" fontId="18" fillId="21" borderId="38" xfId="2" applyNumberFormat="1" applyFont="1" applyFill="1" applyBorder="1"/>
    <xf numFmtId="164" fontId="18" fillId="21" borderId="39" xfId="2" applyNumberFormat="1" applyFont="1" applyFill="1" applyBorder="1"/>
    <xf numFmtId="164" fontId="84" fillId="21" borderId="69" xfId="2" applyNumberFormat="1" applyFont="1" applyFill="1" applyBorder="1"/>
    <xf numFmtId="164" fontId="84" fillId="21" borderId="36" xfId="2" applyNumberFormat="1" applyFont="1" applyFill="1" applyBorder="1"/>
    <xf numFmtId="164" fontId="84" fillId="21" borderId="37" xfId="2" applyNumberFormat="1" applyFont="1" applyFill="1" applyBorder="1"/>
    <xf numFmtId="164" fontId="84" fillId="21" borderId="38" xfId="2" applyNumberFormat="1" applyFont="1" applyFill="1" applyBorder="1" applyAlignment="1">
      <alignment vertical="center"/>
    </xf>
    <xf numFmtId="164" fontId="84" fillId="21" borderId="39" xfId="2" applyNumberFormat="1" applyFont="1" applyFill="1" applyBorder="1"/>
    <xf numFmtId="0" fontId="0" fillId="21" borderId="0" xfId="0" applyFill="1" applyAlignment="1">
      <alignment horizontal="center" vertical="center"/>
    </xf>
    <xf numFmtId="0" fontId="0" fillId="21" borderId="0" xfId="0" applyFill="1"/>
    <xf numFmtId="0" fontId="1" fillId="21" borderId="0" xfId="0" applyFont="1" applyFill="1" applyAlignment="1">
      <alignment horizontal="left"/>
    </xf>
    <xf numFmtId="0" fontId="0" fillId="21" borderId="0" xfId="0" applyFill="1" applyAlignment="1">
      <alignment horizontal="left"/>
    </xf>
    <xf numFmtId="0" fontId="0" fillId="21" borderId="0" xfId="0" applyFill="1" applyAlignment="1">
      <alignment horizontal="left" vertical="center"/>
    </xf>
    <xf numFmtId="0" fontId="50" fillId="22" borderId="42" xfId="0" applyFont="1" applyFill="1" applyBorder="1" applyAlignment="1">
      <alignment horizontal="center" wrapText="1"/>
    </xf>
    <xf numFmtId="164" fontId="49" fillId="21" borderId="155" xfId="0" applyNumberFormat="1" applyFont="1" applyFill="1" applyBorder="1" applyAlignment="1">
      <alignment horizontal="center" vertical="center"/>
    </xf>
    <xf numFmtId="164" fontId="49" fillId="21" borderId="159" xfId="0" applyNumberFormat="1" applyFont="1" applyFill="1" applyBorder="1" applyAlignment="1">
      <alignment horizontal="center" vertical="center"/>
    </xf>
    <xf numFmtId="164" fontId="49" fillId="21" borderId="153" xfId="0" applyNumberFormat="1" applyFont="1" applyFill="1" applyBorder="1" applyAlignment="1">
      <alignment horizontal="center" vertical="center"/>
    </xf>
    <xf numFmtId="38" fontId="101" fillId="0" borderId="47" xfId="0" applyNumberFormat="1" applyFont="1" applyBorder="1"/>
    <xf numFmtId="0" fontId="49" fillId="22" borderId="42" xfId="0" applyFont="1" applyFill="1" applyBorder="1" applyAlignment="1">
      <alignment horizontal="center" vertical="center" wrapText="1"/>
    </xf>
    <xf numFmtId="0" fontId="49" fillId="22" borderId="118" xfId="0" applyFont="1" applyFill="1" applyBorder="1" applyAlignment="1">
      <alignment horizontal="center" vertical="center" wrapText="1"/>
    </xf>
    <xf numFmtId="164" fontId="49" fillId="21" borderId="118" xfId="0" applyNumberFormat="1" applyFont="1" applyFill="1" applyBorder="1" applyAlignment="1">
      <alignment horizontal="center" vertical="center"/>
    </xf>
    <xf numFmtId="164" fontId="49" fillId="21" borderId="119" xfId="0" applyNumberFormat="1" applyFont="1" applyFill="1" applyBorder="1" applyAlignment="1">
      <alignment horizontal="center" vertical="center"/>
    </xf>
    <xf numFmtId="0" fontId="33" fillId="14" borderId="460" xfId="0" applyFont="1" applyFill="1" applyBorder="1" applyAlignment="1">
      <alignment vertical="center"/>
    </xf>
    <xf numFmtId="169" fontId="33" fillId="14" borderId="461" xfId="0" applyNumberFormat="1" applyFont="1" applyFill="1" applyBorder="1" applyAlignment="1">
      <alignment vertical="center"/>
    </xf>
    <xf numFmtId="9" fontId="8" fillId="15" borderId="461" xfId="1" applyFont="1" applyFill="1" applyBorder="1" applyAlignment="1" applyProtection="1">
      <alignment horizontal="center" vertical="center"/>
    </xf>
    <xf numFmtId="9" fontId="8" fillId="15" borderId="462" xfId="1" applyFont="1" applyFill="1" applyBorder="1" applyAlignment="1" applyProtection="1">
      <alignment horizontal="center" vertical="center"/>
    </xf>
    <xf numFmtId="38" fontId="103" fillId="0" borderId="0" xfId="0" applyNumberFormat="1" applyFont="1"/>
    <xf numFmtId="38" fontId="103" fillId="0" borderId="47" xfId="0" applyNumberFormat="1" applyFont="1" applyBorder="1"/>
    <xf numFmtId="38" fontId="101" fillId="0" borderId="0" xfId="0" applyNumberFormat="1" applyFont="1"/>
    <xf numFmtId="0" fontId="71" fillId="21" borderId="222" xfId="0" applyFont="1" applyFill="1" applyBorder="1" applyAlignment="1" applyProtection="1">
      <alignment horizontal="center" vertical="center" wrapText="1"/>
      <protection locked="0"/>
    </xf>
    <xf numFmtId="0" fontId="71" fillId="21" borderId="221" xfId="0" applyFont="1" applyFill="1" applyBorder="1" applyAlignment="1" applyProtection="1">
      <alignment horizontal="center" vertical="center" wrapText="1"/>
      <protection locked="0"/>
    </xf>
    <xf numFmtId="0" fontId="71" fillId="21" borderId="282" xfId="0" applyFont="1" applyFill="1" applyBorder="1" applyAlignment="1" applyProtection="1">
      <alignment horizontal="center" vertical="center" wrapText="1"/>
      <protection locked="0"/>
    </xf>
    <xf numFmtId="0" fontId="71" fillId="21" borderId="222" xfId="0" applyFont="1" applyFill="1" applyBorder="1" applyAlignment="1">
      <alignment horizontal="center" vertical="center" wrapText="1"/>
    </xf>
    <xf numFmtId="0" fontId="71" fillId="21" borderId="223" xfId="0" applyFont="1" applyFill="1" applyBorder="1" applyAlignment="1">
      <alignment horizontal="center" vertical="center" wrapText="1"/>
    </xf>
    <xf numFmtId="0" fontId="71" fillId="21" borderId="221" xfId="0" applyFont="1" applyFill="1" applyBorder="1" applyAlignment="1">
      <alignment horizontal="center" vertical="center" wrapText="1"/>
    </xf>
    <xf numFmtId="0" fontId="71" fillId="21" borderId="282" xfId="0" applyFont="1" applyFill="1" applyBorder="1" applyAlignment="1">
      <alignment horizontal="center" vertical="center" wrapText="1"/>
    </xf>
    <xf numFmtId="0" fontId="104" fillId="2" borderId="281" xfId="0" applyFont="1" applyFill="1" applyBorder="1" applyAlignment="1">
      <alignment horizontal="center" vertical="center" wrapText="1"/>
    </xf>
    <xf numFmtId="166" fontId="12" fillId="23" borderId="333" xfId="2" applyNumberFormat="1" applyFont="1" applyFill="1" applyBorder="1" applyAlignment="1">
      <alignment horizontal="center" wrapText="1"/>
    </xf>
    <xf numFmtId="168" fontId="14" fillId="23" borderId="333" xfId="0" applyNumberFormat="1" applyFont="1" applyFill="1" applyBorder="1" applyAlignment="1">
      <alignment horizontal="center" vertical="center"/>
    </xf>
    <xf numFmtId="0" fontId="55" fillId="23" borderId="349" xfId="4" applyFill="1" applyBorder="1" applyAlignment="1">
      <alignment horizontal="center"/>
    </xf>
    <xf numFmtId="0" fontId="55" fillId="23" borderId="350" xfId="4" applyFill="1" applyBorder="1" applyAlignment="1">
      <alignment horizontal="center"/>
    </xf>
    <xf numFmtId="164" fontId="63" fillId="23" borderId="364" xfId="4" applyNumberFormat="1" applyFont="1" applyFill="1" applyBorder="1" applyAlignment="1">
      <alignment horizontal="right" vertical="center"/>
    </xf>
    <xf numFmtId="0" fontId="55" fillId="23" borderId="352" xfId="4" applyFill="1" applyBorder="1" applyAlignment="1">
      <alignment horizontal="center"/>
    </xf>
    <xf numFmtId="0" fontId="55" fillId="23" borderId="175" xfId="4" applyFill="1" applyBorder="1" applyAlignment="1">
      <alignment horizontal="center"/>
    </xf>
    <xf numFmtId="164" fontId="63" fillId="23" borderId="365" xfId="4" applyNumberFormat="1" applyFont="1" applyFill="1" applyBorder="1" applyAlignment="1">
      <alignment horizontal="right" vertical="center"/>
    </xf>
    <xf numFmtId="0" fontId="55" fillId="23" borderId="353" xfId="4" applyFill="1" applyBorder="1" applyAlignment="1">
      <alignment horizontal="center"/>
    </xf>
    <xf numFmtId="0" fontId="55" fillId="23" borderId="354" xfId="4" applyFill="1" applyBorder="1" applyAlignment="1">
      <alignment horizontal="center"/>
    </xf>
    <xf numFmtId="0" fontId="63" fillId="23" borderId="366" xfId="4" applyFont="1" applyFill="1" applyBorder="1" applyAlignment="1">
      <alignment horizontal="right" vertical="center"/>
    </xf>
    <xf numFmtId="0" fontId="49" fillId="21" borderId="132" xfId="0" applyFont="1" applyFill="1" applyBorder="1" applyAlignment="1">
      <alignment horizontal="center" vertical="center" wrapText="1"/>
    </xf>
    <xf numFmtId="0" fontId="49" fillId="21" borderId="133" xfId="0" applyFont="1" applyFill="1" applyBorder="1" applyAlignment="1">
      <alignment horizontal="center" vertical="center" wrapText="1"/>
    </xf>
    <xf numFmtId="38" fontId="86" fillId="21" borderId="132" xfId="0" applyNumberFormat="1" applyFont="1" applyFill="1" applyBorder="1" applyAlignment="1">
      <alignment horizontal="center"/>
    </xf>
    <xf numFmtId="38" fontId="86" fillId="21" borderId="133" xfId="0" applyNumberFormat="1" applyFont="1" applyFill="1" applyBorder="1" applyAlignment="1">
      <alignment horizontal="center"/>
    </xf>
    <xf numFmtId="38" fontId="100" fillId="0" borderId="330" xfId="0" applyNumberFormat="1" applyFont="1" applyBorder="1" applyAlignment="1">
      <alignment vertical="center"/>
    </xf>
    <xf numFmtId="38" fontId="105" fillId="0" borderId="47" xfId="0" applyNumberFormat="1" applyFont="1" applyBorder="1"/>
    <xf numFmtId="38" fontId="89" fillId="21" borderId="443" xfId="0" applyNumberFormat="1" applyFont="1" applyFill="1" applyBorder="1" applyAlignment="1">
      <alignment horizontal="center" vertical="center"/>
    </xf>
    <xf numFmtId="38" fontId="89" fillId="21" borderId="444" xfId="0" applyNumberFormat="1" applyFont="1" applyFill="1" applyBorder="1" applyAlignment="1">
      <alignment horizontal="center" vertical="center"/>
    </xf>
    <xf numFmtId="38" fontId="89" fillId="21" borderId="445" xfId="0" applyNumberFormat="1" applyFont="1" applyFill="1" applyBorder="1" applyAlignment="1">
      <alignment horizontal="center" vertical="center"/>
    </xf>
    <xf numFmtId="0" fontId="88" fillId="23" borderId="448" xfId="0" applyFont="1" applyFill="1" applyBorder="1" applyAlignment="1">
      <alignment vertical="center" wrapText="1"/>
    </xf>
    <xf numFmtId="0" fontId="88" fillId="23" borderId="449" xfId="0" applyFont="1" applyFill="1" applyBorder="1" applyAlignment="1">
      <alignment vertical="center" wrapText="1"/>
    </xf>
    <xf numFmtId="0" fontId="88" fillId="23" borderId="432" xfId="0" applyFont="1" applyFill="1" applyBorder="1" applyAlignment="1">
      <alignment vertical="center" wrapText="1"/>
    </xf>
    <xf numFmtId="0" fontId="88" fillId="23" borderId="450" xfId="0" applyFont="1" applyFill="1" applyBorder="1" applyAlignment="1">
      <alignment vertical="center" wrapText="1"/>
    </xf>
    <xf numFmtId="0" fontId="88" fillId="23" borderId="452" xfId="0" applyFont="1" applyFill="1" applyBorder="1" applyAlignment="1" applyProtection="1">
      <alignment vertical="center" wrapText="1"/>
      <protection locked="0"/>
    </xf>
    <xf numFmtId="0" fontId="88" fillId="23" borderId="448" xfId="0" applyFont="1" applyFill="1" applyBorder="1" applyAlignment="1">
      <alignment vertical="center"/>
    </xf>
    <xf numFmtId="0" fontId="88" fillId="23" borderId="449" xfId="0" applyFont="1" applyFill="1" applyBorder="1" applyAlignment="1">
      <alignment vertical="center"/>
    </xf>
    <xf numFmtId="0" fontId="88" fillId="23" borderId="432" xfId="0" applyFont="1" applyFill="1" applyBorder="1" applyAlignment="1">
      <alignment vertical="center"/>
    </xf>
    <xf numFmtId="0" fontId="88" fillId="23" borderId="450" xfId="0" applyFont="1" applyFill="1" applyBorder="1" applyAlignment="1">
      <alignment vertical="center"/>
    </xf>
    <xf numFmtId="0" fontId="88" fillId="23" borderId="452" xfId="0" applyFont="1" applyFill="1" applyBorder="1" applyAlignment="1">
      <alignment vertical="center"/>
    </xf>
    <xf numFmtId="38" fontId="100" fillId="0" borderId="47" xfId="0" applyNumberFormat="1" applyFont="1" applyBorder="1" applyAlignment="1">
      <alignment vertical="center"/>
    </xf>
    <xf numFmtId="166" fontId="84" fillId="21" borderId="185" xfId="2" applyNumberFormat="1" applyFont="1" applyFill="1" applyBorder="1" applyAlignment="1">
      <alignment horizontal="center" vertical="center" wrapText="1"/>
    </xf>
    <xf numFmtId="169" fontId="78" fillId="23" borderId="30" xfId="4" applyNumberFormat="1" applyFont="1" applyFill="1" applyBorder="1" applyAlignment="1">
      <alignment horizontal="right" vertical="center"/>
    </xf>
    <xf numFmtId="169" fontId="78" fillId="23" borderId="406" xfId="4" applyNumberFormat="1" applyFont="1" applyFill="1" applyBorder="1" applyAlignment="1">
      <alignment horizontal="right" vertical="center"/>
    </xf>
    <xf numFmtId="169" fontId="78" fillId="23" borderId="126" xfId="4" applyNumberFormat="1" applyFont="1" applyFill="1" applyBorder="1" applyAlignment="1">
      <alignment horizontal="right" vertical="center"/>
    </xf>
    <xf numFmtId="169" fontId="78" fillId="23" borderId="400" xfId="4" applyNumberFormat="1" applyFont="1" applyFill="1" applyBorder="1" applyAlignment="1">
      <alignment horizontal="right" vertical="center"/>
    </xf>
    <xf numFmtId="169" fontId="78" fillId="23" borderId="233" xfId="4" applyNumberFormat="1" applyFont="1" applyFill="1" applyBorder="1" applyAlignment="1">
      <alignment horizontal="right" vertical="center"/>
    </xf>
    <xf numFmtId="169" fontId="78" fillId="23" borderId="394" xfId="4" applyNumberFormat="1" applyFont="1" applyFill="1" applyBorder="1" applyAlignment="1">
      <alignment horizontal="right" vertical="center"/>
    </xf>
    <xf numFmtId="169" fontId="78" fillId="23" borderId="417" xfId="4" applyNumberFormat="1" applyFont="1" applyFill="1" applyBorder="1" applyAlignment="1">
      <alignment horizontal="right" vertical="center"/>
    </xf>
    <xf numFmtId="9" fontId="78" fillId="23" borderId="184" xfId="1" applyFont="1" applyFill="1" applyBorder="1" applyAlignment="1" applyProtection="1">
      <alignment horizontal="center" vertical="center"/>
    </xf>
    <xf numFmtId="9" fontId="78" fillId="23" borderId="407" xfId="1" applyFont="1" applyFill="1" applyBorder="1" applyAlignment="1" applyProtection="1">
      <alignment horizontal="center" vertical="center"/>
    </xf>
    <xf numFmtId="9" fontId="78" fillId="23" borderId="188" xfId="1" applyFont="1" applyFill="1" applyBorder="1" applyAlignment="1" applyProtection="1">
      <alignment horizontal="center" vertical="center"/>
    </xf>
    <xf numFmtId="9" fontId="78" fillId="23" borderId="401" xfId="1" applyFont="1" applyFill="1" applyBorder="1" applyAlignment="1" applyProtection="1">
      <alignment horizontal="center" vertical="center"/>
    </xf>
    <xf numFmtId="9" fontId="78" fillId="23" borderId="193" xfId="1" applyFont="1" applyFill="1" applyBorder="1" applyAlignment="1" applyProtection="1">
      <alignment horizontal="center" vertical="center" wrapText="1"/>
    </xf>
    <xf numFmtId="9" fontId="78" fillId="23" borderId="113" xfId="1" applyFont="1" applyFill="1" applyBorder="1" applyAlignment="1" applyProtection="1">
      <alignment horizontal="center" vertical="center" wrapText="1"/>
    </xf>
    <xf numFmtId="9" fontId="78" fillId="23" borderId="128" xfId="1" applyFont="1" applyFill="1" applyBorder="1" applyAlignment="1" applyProtection="1">
      <alignment horizontal="center" vertical="center" wrapText="1"/>
    </xf>
    <xf numFmtId="9" fontId="78" fillId="23" borderId="405" xfId="1" applyFont="1" applyFill="1" applyBorder="1" applyAlignment="1" applyProtection="1">
      <alignment horizontal="center" vertical="center" wrapText="1"/>
    </xf>
    <xf numFmtId="9" fontId="79" fillId="23" borderId="113" xfId="1" applyFont="1" applyFill="1" applyBorder="1" applyAlignment="1" applyProtection="1">
      <alignment horizontal="center" vertical="center" wrapText="1"/>
    </xf>
    <xf numFmtId="9" fontId="79" fillId="23" borderId="399" xfId="1" applyFont="1" applyFill="1" applyBorder="1" applyAlignment="1" applyProtection="1">
      <alignment horizontal="center" vertical="center" wrapText="1"/>
    </xf>
    <xf numFmtId="9" fontId="78" fillId="23" borderId="416" xfId="1" applyFont="1" applyFill="1" applyBorder="1" applyAlignment="1" applyProtection="1">
      <alignment horizontal="center" vertical="center" wrapText="1"/>
    </xf>
    <xf numFmtId="169" fontId="78" fillId="23" borderId="130" xfId="4" applyNumberFormat="1" applyFont="1" applyFill="1" applyBorder="1" applyAlignment="1">
      <alignment horizontal="right" vertical="center"/>
    </xf>
    <xf numFmtId="169" fontId="78" fillId="23" borderId="199" xfId="4" applyNumberFormat="1" applyFont="1" applyFill="1" applyBorder="1" applyAlignment="1">
      <alignment horizontal="right" vertical="center"/>
    </xf>
    <xf numFmtId="9" fontId="78" fillId="23" borderId="111" xfId="1" applyFont="1" applyFill="1" applyBorder="1" applyAlignment="1" applyProtection="1">
      <alignment horizontal="center" vertical="center" wrapText="1"/>
    </xf>
    <xf numFmtId="9" fontId="78" fillId="23" borderId="421" xfId="1" applyFont="1" applyFill="1" applyBorder="1" applyAlignment="1" applyProtection="1">
      <alignment horizontal="center" vertical="center" wrapText="1"/>
    </xf>
    <xf numFmtId="169" fontId="78" fillId="23" borderId="44" xfId="4" applyNumberFormat="1" applyFont="1" applyFill="1" applyBorder="1" applyAlignment="1">
      <alignment horizontal="right" vertical="center"/>
    </xf>
    <xf numFmtId="9" fontId="78" fillId="23" borderId="119" xfId="1" applyFont="1" applyFill="1" applyBorder="1" applyAlignment="1" applyProtection="1">
      <alignment horizontal="center" vertical="center" wrapText="1"/>
    </xf>
    <xf numFmtId="169" fontId="81" fillId="21" borderId="428" xfId="4" applyNumberFormat="1" applyFont="1" applyFill="1" applyBorder="1" applyAlignment="1">
      <alignment horizontal="right" vertical="center" wrapText="1"/>
    </xf>
    <xf numFmtId="169" fontId="81" fillId="21" borderId="429" xfId="4" applyNumberFormat="1" applyFont="1" applyFill="1" applyBorder="1" applyAlignment="1">
      <alignment horizontal="right" vertical="center" wrapText="1"/>
    </xf>
    <xf numFmtId="169" fontId="81" fillId="21" borderId="430" xfId="4" applyNumberFormat="1" applyFont="1" applyFill="1" applyBorder="1" applyAlignment="1">
      <alignment horizontal="right" vertical="center" wrapText="1"/>
    </xf>
    <xf numFmtId="9" fontId="81" fillId="21" borderId="430" xfId="1" applyFont="1" applyFill="1" applyBorder="1" applyAlignment="1" applyProtection="1">
      <alignment horizontal="center" vertical="center" wrapText="1"/>
    </xf>
    <xf numFmtId="0" fontId="37" fillId="0" borderId="0" xfId="0" applyFont="1"/>
    <xf numFmtId="0" fontId="34" fillId="0" borderId="121" xfId="0" applyFont="1" applyBorder="1" applyAlignment="1" applyProtection="1">
      <alignment horizontal="left" vertical="center" wrapText="1"/>
      <protection locked="0"/>
    </xf>
    <xf numFmtId="0" fontId="34" fillId="0" borderId="126" xfId="0" applyFont="1" applyBorder="1" applyAlignment="1" applyProtection="1">
      <alignment horizontal="left" vertical="center" wrapText="1"/>
      <protection locked="0"/>
    </xf>
    <xf numFmtId="0" fontId="33" fillId="3" borderId="139" xfId="0" applyFont="1" applyFill="1" applyBorder="1" applyAlignment="1">
      <alignment horizontal="left" vertical="center" wrapText="1"/>
    </xf>
    <xf numFmtId="0" fontId="33" fillId="3" borderId="99" xfId="0" applyFont="1" applyFill="1" applyBorder="1" applyAlignment="1">
      <alignment horizontal="left" vertical="center" wrapText="1"/>
    </xf>
    <xf numFmtId="0" fontId="33" fillId="3" borderId="140" xfId="0" applyFont="1" applyFill="1" applyBorder="1" applyAlignment="1">
      <alignment horizontal="left" vertical="center" wrapText="1"/>
    </xf>
    <xf numFmtId="0" fontId="33" fillId="3" borderId="139" xfId="0" applyFont="1" applyFill="1" applyBorder="1" applyAlignment="1" applyProtection="1">
      <alignment horizontal="left" vertical="center" wrapText="1"/>
      <protection locked="0"/>
    </xf>
    <xf numFmtId="0" fontId="33" fillId="3" borderId="99" xfId="0" applyFont="1" applyFill="1" applyBorder="1" applyAlignment="1" applyProtection="1">
      <alignment horizontal="left" vertical="center" wrapText="1"/>
      <protection locked="0"/>
    </xf>
    <xf numFmtId="0" fontId="33" fillId="3" borderId="140" xfId="0" applyFont="1" applyFill="1" applyBorder="1" applyAlignment="1" applyProtection="1">
      <alignment horizontal="left" vertical="center" wrapText="1"/>
      <protection locked="0"/>
    </xf>
    <xf numFmtId="169" fontId="107" fillId="14" borderId="461" xfId="0" applyNumberFormat="1" applyFont="1" applyFill="1" applyBorder="1" applyAlignment="1">
      <alignment vertical="center"/>
    </xf>
    <xf numFmtId="0" fontId="56" fillId="30" borderId="28" xfId="4" applyFont="1" applyFill="1" applyBorder="1" applyAlignment="1">
      <alignment horizontal="center" wrapText="1"/>
    </xf>
    <xf numFmtId="0" fontId="55" fillId="27" borderId="28" xfId="4" applyFill="1" applyBorder="1" applyAlignment="1">
      <alignment horizontal="center"/>
    </xf>
    <xf numFmtId="0" fontId="60" fillId="31" borderId="98" xfId="4" applyFont="1" applyFill="1" applyBorder="1" applyAlignment="1">
      <alignment horizontal="center"/>
    </xf>
    <xf numFmtId="164" fontId="64" fillId="31" borderId="96" xfId="4" applyNumberFormat="1" applyFont="1" applyFill="1" applyBorder="1" applyAlignment="1">
      <alignment horizontal="right" vertical="center"/>
    </xf>
    <xf numFmtId="164" fontId="64" fillId="31" borderId="98" xfId="4" applyNumberFormat="1" applyFont="1" applyFill="1" applyBorder="1" applyAlignment="1">
      <alignment horizontal="right" vertical="center"/>
    </xf>
    <xf numFmtId="164" fontId="64" fillId="31" borderId="191" xfId="4" applyNumberFormat="1" applyFont="1" applyFill="1" applyBorder="1" applyAlignment="1">
      <alignment horizontal="right" vertical="center"/>
    </xf>
    <xf numFmtId="0" fontId="60" fillId="31" borderId="43" xfId="4" applyFont="1" applyFill="1" applyBorder="1" applyAlignment="1">
      <alignment horizontal="center"/>
    </xf>
    <xf numFmtId="164" fontId="64" fillId="31" borderId="42" xfId="4" applyNumberFormat="1" applyFont="1" applyFill="1" applyBorder="1" applyAlignment="1">
      <alignment horizontal="right" vertical="center"/>
    </xf>
    <xf numFmtId="164" fontId="64" fillId="31" borderId="43" xfId="4" applyNumberFormat="1" applyFont="1" applyFill="1" applyBorder="1" applyAlignment="1">
      <alignment horizontal="right" vertical="center"/>
    </xf>
    <xf numFmtId="164" fontId="64" fillId="31" borderId="44" xfId="4" applyNumberFormat="1" applyFont="1" applyFill="1" applyBorder="1" applyAlignment="1">
      <alignment horizontal="right" vertical="center"/>
    </xf>
    <xf numFmtId="0" fontId="55" fillId="28" borderId="28" xfId="4" applyFill="1" applyBorder="1" applyAlignment="1">
      <alignment horizontal="center"/>
    </xf>
    <xf numFmtId="44" fontId="63" fillId="0" borderId="31" xfId="6" applyFont="1" applyBorder="1" applyAlignment="1">
      <alignment horizontal="right" vertical="center"/>
    </xf>
    <xf numFmtId="44" fontId="63" fillId="0" borderId="0" xfId="6" applyFont="1" applyAlignment="1">
      <alignment horizontal="right" vertical="center"/>
    </xf>
    <xf numFmtId="44" fontId="63" fillId="0" borderId="190" xfId="6" applyFont="1" applyBorder="1" applyAlignment="1">
      <alignment horizontal="right" vertical="center"/>
    </xf>
    <xf numFmtId="0" fontId="63" fillId="0" borderId="190" xfId="4" applyFont="1" applyBorder="1" applyAlignment="1">
      <alignment horizontal="right" vertical="center"/>
    </xf>
    <xf numFmtId="38" fontId="31" fillId="2" borderId="0" xfId="0" applyNumberFormat="1" applyFont="1" applyFill="1" applyAlignment="1" applyProtection="1">
      <alignment horizontal="center" wrapText="1"/>
      <protection locked="0"/>
    </xf>
    <xf numFmtId="38" fontId="90" fillId="2" borderId="184" xfId="0" applyNumberFormat="1" applyFont="1" applyFill="1" applyBorder="1" applyAlignment="1">
      <alignment horizontal="center" vertical="center" wrapText="1"/>
    </xf>
    <xf numFmtId="38" fontId="90" fillId="2" borderId="185" xfId="0" applyNumberFormat="1" applyFont="1" applyFill="1" applyBorder="1" applyAlignment="1">
      <alignment horizontal="center" vertical="center" wrapText="1"/>
    </xf>
    <xf numFmtId="1" fontId="55" fillId="0" borderId="184" xfId="4" applyNumberFormat="1" applyBorder="1" applyAlignment="1">
      <alignment horizontal="right"/>
    </xf>
    <xf numFmtId="164" fontId="63" fillId="0" borderId="185" xfId="4" applyNumberFormat="1" applyFont="1" applyBorder="1" applyAlignment="1">
      <alignment horizontal="right" vertical="center"/>
    </xf>
    <xf numFmtId="10" fontId="23" fillId="0" borderId="185" xfId="5" applyNumberFormat="1" applyFont="1" applyBorder="1" applyAlignment="1" applyProtection="1">
      <alignment horizontal="right" vertical="center"/>
    </xf>
    <xf numFmtId="44" fontId="63" fillId="0" borderId="185" xfId="6" applyFont="1" applyBorder="1" applyAlignment="1">
      <alignment horizontal="right" vertical="center"/>
    </xf>
    <xf numFmtId="0" fontId="63" fillId="0" borderId="185" xfId="4" applyFont="1" applyBorder="1" applyAlignment="1">
      <alignment horizontal="right" vertical="center"/>
    </xf>
    <xf numFmtId="0" fontId="23" fillId="0" borderId="185" xfId="5" applyNumberFormat="1" applyFont="1" applyBorder="1" applyAlignment="1" applyProtection="1">
      <alignment horizontal="right" vertical="center"/>
    </xf>
    <xf numFmtId="2" fontId="63" fillId="0" borderId="185" xfId="4" applyNumberFormat="1" applyFont="1" applyBorder="1" applyAlignment="1">
      <alignment horizontal="right" vertical="center"/>
    </xf>
    <xf numFmtId="0" fontId="23" fillId="0" borderId="186" xfId="5" applyNumberFormat="1" applyFont="1" applyBorder="1" applyAlignment="1" applyProtection="1">
      <alignment horizontal="right" vertical="center"/>
    </xf>
    <xf numFmtId="0" fontId="55" fillId="0" borderId="190" xfId="4" applyBorder="1" applyAlignment="1">
      <alignment horizontal="center"/>
    </xf>
    <xf numFmtId="38" fontId="108" fillId="31" borderId="207" xfId="0" applyNumberFormat="1" applyFont="1" applyFill="1" applyBorder="1" applyAlignment="1">
      <alignment horizontal="center" wrapText="1"/>
    </xf>
    <xf numFmtId="38" fontId="89" fillId="31" borderId="207" xfId="0" applyNumberFormat="1" applyFont="1" applyFill="1" applyBorder="1" applyAlignment="1">
      <alignment horizontal="center" vertical="center" wrapText="1"/>
    </xf>
    <xf numFmtId="0" fontId="34" fillId="17" borderId="207" xfId="4" applyFont="1" applyFill="1" applyBorder="1"/>
    <xf numFmtId="0" fontId="58" fillId="15" borderId="205" xfId="4" applyFont="1" applyFill="1" applyBorder="1" applyAlignment="1">
      <alignment horizontal="center"/>
    </xf>
    <xf numFmtId="0" fontId="58" fillId="2" borderId="205" xfId="4" applyFont="1" applyFill="1" applyBorder="1" applyAlignment="1">
      <alignment horizontal="center"/>
    </xf>
    <xf numFmtId="164" fontId="55" fillId="0" borderId="184" xfId="4" applyNumberFormat="1" applyBorder="1" applyAlignment="1">
      <alignment horizontal="right"/>
    </xf>
    <xf numFmtId="164" fontId="55" fillId="0" borderId="185" xfId="4" applyNumberFormat="1" applyBorder="1" applyAlignment="1">
      <alignment horizontal="right"/>
    </xf>
    <xf numFmtId="164" fontId="63" fillId="0" borderId="206" xfId="4" applyNumberFormat="1" applyFont="1" applyBorder="1" applyAlignment="1">
      <alignment horizontal="right" vertical="center"/>
    </xf>
    <xf numFmtId="164" fontId="67" fillId="15" borderId="463" xfId="6" applyNumberFormat="1" applyFont="1" applyFill="1" applyBorder="1" applyAlignment="1">
      <alignment horizontal="right" vertical="center"/>
    </xf>
    <xf numFmtId="164" fontId="67" fillId="15" borderId="186" xfId="4" applyNumberFormat="1" applyFont="1" applyFill="1" applyBorder="1" applyAlignment="1">
      <alignment horizontal="right" vertical="center"/>
    </xf>
    <xf numFmtId="164" fontId="64" fillId="31" borderId="207" xfId="4" applyNumberFormat="1" applyFont="1" applyFill="1" applyBorder="1" applyAlignment="1">
      <alignment horizontal="right" vertical="center"/>
    </xf>
    <xf numFmtId="164" fontId="67" fillId="2" borderId="464" xfId="4" applyNumberFormat="1" applyFont="1" applyFill="1" applyBorder="1" applyAlignment="1">
      <alignment horizontal="right" vertical="center"/>
    </xf>
    <xf numFmtId="164" fontId="67" fillId="15" borderId="463" xfId="4" applyNumberFormat="1" applyFont="1" applyFill="1" applyBorder="1" applyAlignment="1">
      <alignment horizontal="right" vertical="center"/>
    </xf>
    <xf numFmtId="164" fontId="55" fillId="0" borderId="184" xfId="6" applyNumberFormat="1" applyFont="1" applyBorder="1" applyAlignment="1">
      <alignment horizontal="right"/>
    </xf>
    <xf numFmtId="164" fontId="55" fillId="0" borderId="185" xfId="6" applyNumberFormat="1" applyFont="1" applyBorder="1" applyAlignment="1">
      <alignment horizontal="right"/>
    </xf>
    <xf numFmtId="164" fontId="55" fillId="23" borderId="185" xfId="6" applyNumberFormat="1" applyFont="1" applyFill="1" applyBorder="1" applyAlignment="1">
      <alignment horizontal="right"/>
    </xf>
    <xf numFmtId="164" fontId="63" fillId="0" borderId="185" xfId="6" applyNumberFormat="1" applyFont="1" applyBorder="1" applyAlignment="1">
      <alignment horizontal="right" vertical="center"/>
    </xf>
    <xf numFmtId="164" fontId="57" fillId="23" borderId="185" xfId="6" applyNumberFormat="1" applyFont="1" applyFill="1" applyBorder="1" applyAlignment="1">
      <alignment horizontal="right"/>
    </xf>
    <xf numFmtId="164" fontId="55" fillId="0" borderId="206" xfId="6" applyNumberFormat="1" applyFont="1" applyBorder="1" applyAlignment="1">
      <alignment horizontal="right"/>
    </xf>
    <xf numFmtId="164" fontId="55" fillId="0" borderId="465" xfId="6" applyNumberFormat="1" applyFont="1" applyBorder="1" applyAlignment="1">
      <alignment horizontal="right"/>
    </xf>
    <xf numFmtId="164" fontId="64" fillId="31" borderId="463" xfId="6" applyNumberFormat="1" applyFont="1" applyFill="1" applyBorder="1" applyAlignment="1">
      <alignment horizontal="right" vertical="center"/>
    </xf>
    <xf numFmtId="0" fontId="110" fillId="0" borderId="110" xfId="0" applyFont="1" applyBorder="1" applyAlignment="1">
      <alignment horizontal="center" vertical="center"/>
    </xf>
    <xf numFmtId="0" fontId="110" fillId="0" borderId="99" xfId="0" applyFont="1" applyBorder="1" applyAlignment="1">
      <alignment horizontal="center" vertical="center"/>
    </xf>
    <xf numFmtId="0" fontId="110" fillId="0" borderId="112" xfId="0" applyFont="1" applyBorder="1" applyAlignment="1">
      <alignment horizontal="center" vertical="center"/>
    </xf>
    <xf numFmtId="0" fontId="110" fillId="0" borderId="109" xfId="0" applyFont="1" applyBorder="1" applyAlignment="1">
      <alignment horizontal="center" vertical="center"/>
    </xf>
    <xf numFmtId="0" fontId="110" fillId="19" borderId="99" xfId="0" applyFont="1" applyFill="1" applyBorder="1" applyAlignment="1">
      <alignment horizontal="center" vertical="center"/>
    </xf>
    <xf numFmtId="0" fontId="110" fillId="2" borderId="110" xfId="0" applyFont="1" applyFill="1" applyBorder="1" applyAlignment="1">
      <alignment horizontal="center" vertical="center"/>
    </xf>
    <xf numFmtId="0" fontId="110" fillId="2" borderId="111" xfId="0" applyFont="1" applyFill="1" applyBorder="1" applyAlignment="1">
      <alignment horizontal="center" vertical="center"/>
    </xf>
    <xf numFmtId="0" fontId="110" fillId="19" borderId="110" xfId="0" applyFont="1" applyFill="1" applyBorder="1" applyAlignment="1">
      <alignment horizontal="center" vertical="center"/>
    </xf>
    <xf numFmtId="0" fontId="110" fillId="2" borderId="99" xfId="0" applyFont="1" applyFill="1" applyBorder="1" applyAlignment="1">
      <alignment horizontal="center" vertical="center"/>
    </xf>
    <xf numFmtId="0" fontId="110" fillId="2" borderId="113" xfId="0" applyFont="1" applyFill="1" applyBorder="1" applyAlignment="1">
      <alignment horizontal="center" vertical="center"/>
    </xf>
    <xf numFmtId="0" fontId="110" fillId="0" borderId="112" xfId="0" quotePrefix="1" applyFont="1" applyBorder="1" applyAlignment="1">
      <alignment horizontal="center" vertical="center"/>
    </xf>
    <xf numFmtId="0" fontId="110" fillId="2" borderId="112" xfId="0" applyFont="1" applyFill="1" applyBorder="1" applyAlignment="1">
      <alignment horizontal="center" vertical="center"/>
    </xf>
    <xf numFmtId="0" fontId="110" fillId="2" borderId="114" xfId="0" applyFont="1" applyFill="1" applyBorder="1" applyAlignment="1">
      <alignment horizontal="center" vertical="center"/>
    </xf>
    <xf numFmtId="0" fontId="110" fillId="2" borderId="115" xfId="0" applyFont="1" applyFill="1" applyBorder="1" applyAlignment="1">
      <alignment horizontal="center" vertical="center"/>
    </xf>
    <xf numFmtId="0" fontId="110" fillId="2" borderId="116" xfId="0" applyFont="1" applyFill="1" applyBorder="1" applyAlignment="1">
      <alignment horizontal="center" vertical="center"/>
    </xf>
    <xf numFmtId="0" fontId="112" fillId="0" borderId="99" xfId="0" applyFont="1" applyBorder="1" applyAlignment="1">
      <alignment horizontal="center" vertical="center"/>
    </xf>
    <xf numFmtId="10" fontId="34" fillId="0" borderId="145" xfId="0" applyNumberFormat="1" applyFont="1" applyBorder="1" applyAlignment="1">
      <alignment horizontal="center" vertical="center" wrapText="1"/>
    </xf>
    <xf numFmtId="10" fontId="88" fillId="23" borderId="452" xfId="1" applyNumberFormat="1" applyFont="1" applyFill="1" applyBorder="1" applyAlignment="1" applyProtection="1">
      <alignment vertical="center" wrapText="1"/>
    </xf>
    <xf numFmtId="38" fontId="113" fillId="0" borderId="47" xfId="0" applyNumberFormat="1" applyFont="1" applyBorder="1" applyAlignment="1">
      <alignment vertical="center"/>
    </xf>
    <xf numFmtId="1" fontId="115" fillId="0" borderId="31" xfId="0" applyNumberFormat="1" applyFont="1" applyBorder="1" applyAlignment="1" applyProtection="1">
      <alignment horizontal="center" vertical="center"/>
      <protection locked="0"/>
    </xf>
    <xf numFmtId="9" fontId="90" fillId="0" borderId="97" xfId="0" applyNumberFormat="1" applyFont="1" applyBorder="1" applyAlignment="1">
      <alignment vertical="center" wrapText="1"/>
    </xf>
    <xf numFmtId="9" fontId="77" fillId="0" borderId="447" xfId="1" applyFont="1" applyBorder="1" applyAlignment="1">
      <alignment vertical="center" wrapText="1"/>
    </xf>
    <xf numFmtId="9" fontId="77" fillId="0" borderId="88" xfId="1" applyFont="1" applyBorder="1" applyAlignment="1">
      <alignment vertical="center" wrapText="1"/>
    </xf>
    <xf numFmtId="0" fontId="0" fillId="0" borderId="0" xfId="0" applyAlignment="1">
      <alignment horizontal="right"/>
    </xf>
    <xf numFmtId="0" fontId="3"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0" fillId="0" borderId="0" xfId="0" applyAlignment="1">
      <alignment horizontal="center" vertical="top" wrapText="1"/>
    </xf>
    <xf numFmtId="0" fontId="95" fillId="0" borderId="106" xfId="0" applyFont="1" applyBorder="1" applyAlignment="1">
      <alignment horizontal="center" vertical="center"/>
    </xf>
    <xf numFmtId="0" fontId="41" fillId="0" borderId="0" xfId="0" applyFont="1" applyAlignment="1">
      <alignment horizontal="center" vertical="center" wrapText="1"/>
    </xf>
    <xf numFmtId="0" fontId="96" fillId="0" borderId="0" xfId="0" applyFont="1" applyAlignment="1">
      <alignment horizontal="center"/>
    </xf>
    <xf numFmtId="0" fontId="96" fillId="0" borderId="2" xfId="0" applyFont="1" applyBorder="1" applyAlignment="1">
      <alignment horizontal="center"/>
    </xf>
    <xf numFmtId="0" fontId="98" fillId="0" borderId="3" xfId="3" applyFont="1" applyBorder="1" applyAlignment="1" applyProtection="1">
      <alignment horizontal="left"/>
    </xf>
    <xf numFmtId="0" fontId="98" fillId="2" borderId="3" xfId="3" applyFont="1" applyFill="1" applyBorder="1" applyAlignment="1" applyProtection="1">
      <alignment horizontal="left"/>
    </xf>
    <xf numFmtId="0" fontId="4" fillId="0" borderId="0" xfId="0" applyFont="1" applyAlignment="1">
      <alignment horizontal="center"/>
    </xf>
    <xf numFmtId="0" fontId="7" fillId="2" borderId="3" xfId="0" applyFont="1" applyFill="1" applyBorder="1" applyAlignment="1">
      <alignment horizontal="left"/>
    </xf>
    <xf numFmtId="0" fontId="7" fillId="2" borderId="0" xfId="0" applyFont="1" applyFill="1" applyAlignment="1">
      <alignment horizontal="left"/>
    </xf>
    <xf numFmtId="0" fontId="7" fillId="0" borderId="3" xfId="0" applyFont="1" applyBorder="1" applyAlignment="1">
      <alignment horizontal="left"/>
    </xf>
    <xf numFmtId="0" fontId="111" fillId="0" borderId="3" xfId="3" applyFont="1" applyBorder="1" applyAlignment="1" applyProtection="1">
      <alignment horizontal="left"/>
    </xf>
    <xf numFmtId="0" fontId="8" fillId="0" borderId="0" xfId="0" applyFont="1" applyAlignment="1">
      <alignment horizontal="center"/>
    </xf>
    <xf numFmtId="0" fontId="9" fillId="0" borderId="4" xfId="0" applyFont="1" applyBorder="1" applyAlignment="1">
      <alignment horizontal="center" vertical="top" wrapText="1"/>
    </xf>
    <xf numFmtId="0" fontId="9" fillId="0" borderId="0" xfId="0" applyFont="1" applyAlignment="1">
      <alignment horizontal="center" vertical="top" wrapText="1"/>
    </xf>
    <xf numFmtId="0" fontId="9" fillId="0" borderId="5" xfId="0" applyFont="1" applyBorder="1" applyAlignment="1">
      <alignment horizontal="center" vertical="top" wrapText="1"/>
    </xf>
    <xf numFmtId="38" fontId="17" fillId="0" borderId="98" xfId="0" applyNumberFormat="1" applyFont="1" applyBorder="1" applyAlignment="1">
      <alignment horizontal="center"/>
    </xf>
    <xf numFmtId="38" fontId="100" fillId="0" borderId="0" xfId="0" applyNumberFormat="1" applyFont="1" applyAlignment="1">
      <alignment horizontal="left"/>
    </xf>
    <xf numFmtId="166" fontId="21" fillId="0" borderId="93" xfId="2" applyNumberFormat="1" applyFont="1" applyBorder="1" applyAlignment="1">
      <alignment horizontal="center" wrapText="1"/>
    </xf>
    <xf numFmtId="166" fontId="21" fillId="0" borderId="77" xfId="2" applyNumberFormat="1" applyFont="1" applyBorder="1" applyAlignment="1">
      <alignment horizontal="center" wrapText="1"/>
    </xf>
    <xf numFmtId="166" fontId="21" fillId="0" borderId="78" xfId="2" applyNumberFormat="1" applyFont="1" applyBorder="1" applyAlignment="1">
      <alignment horizontal="center" wrapText="1"/>
    </xf>
    <xf numFmtId="166" fontId="21" fillId="0" borderId="82" xfId="2" applyNumberFormat="1" applyFont="1" applyBorder="1" applyAlignment="1">
      <alignment horizontal="center" wrapText="1"/>
    </xf>
    <xf numFmtId="38" fontId="13" fillId="0" borderId="2" xfId="0" applyNumberFormat="1" applyFont="1" applyBorder="1" applyAlignment="1">
      <alignment horizontal="center" vertical="center"/>
    </xf>
    <xf numFmtId="38" fontId="13" fillId="0" borderId="67" xfId="0" applyNumberFormat="1" applyFont="1" applyBorder="1" applyAlignment="1">
      <alignment horizontal="center" vertical="center" wrapText="1"/>
    </xf>
    <xf numFmtId="38" fontId="13" fillId="0" borderId="2" xfId="0" applyNumberFormat="1" applyFont="1" applyBorder="1" applyAlignment="1">
      <alignment horizontal="center" vertical="center" wrapText="1"/>
    </xf>
    <xf numFmtId="0" fontId="14" fillId="0" borderId="43" xfId="0" applyFont="1" applyBorder="1" applyAlignment="1">
      <alignment horizontal="center" vertical="center"/>
    </xf>
    <xf numFmtId="0" fontId="14" fillId="0" borderId="70" xfId="0" applyFont="1" applyBorder="1" applyAlignment="1">
      <alignment horizontal="center" vertical="center"/>
    </xf>
    <xf numFmtId="0" fontId="14" fillId="0" borderId="44" xfId="0" applyFont="1" applyBorder="1" applyAlignment="1">
      <alignment horizontal="center" vertical="center"/>
    </xf>
    <xf numFmtId="38" fontId="100" fillId="0" borderId="0" xfId="0" applyNumberFormat="1" applyFont="1" applyAlignment="1">
      <alignment horizontal="left" vertical="center"/>
    </xf>
    <xf numFmtId="166" fontId="12" fillId="15" borderId="31" xfId="2" applyNumberFormat="1" applyFont="1" applyFill="1" applyBorder="1" applyAlignment="1">
      <alignment horizontal="right" wrapText="1"/>
    </xf>
    <xf numFmtId="166" fontId="12" fillId="15" borderId="8" xfId="2" applyNumberFormat="1" applyFont="1" applyFill="1" applyBorder="1" applyAlignment="1">
      <alignment horizontal="right" wrapText="1"/>
    </xf>
    <xf numFmtId="166" fontId="18" fillId="21" borderId="96" xfId="2" applyNumberFormat="1" applyFont="1" applyFill="1" applyBorder="1" applyAlignment="1">
      <alignment horizontal="right" indent="1"/>
    </xf>
    <xf numFmtId="166" fontId="18" fillId="21" borderId="73" xfId="2" applyNumberFormat="1" applyFont="1" applyFill="1" applyBorder="1" applyAlignment="1">
      <alignment horizontal="right" indent="1"/>
    </xf>
    <xf numFmtId="38" fontId="13" fillId="0" borderId="6" xfId="0" applyNumberFormat="1" applyFont="1" applyBorder="1" applyAlignment="1">
      <alignment horizontal="center" vertical="center"/>
    </xf>
    <xf numFmtId="166" fontId="12" fillId="0" borderId="27" xfId="2" applyNumberFormat="1" applyFont="1" applyBorder="1" applyAlignment="1">
      <alignment horizontal="center" wrapText="1"/>
    </xf>
    <xf numFmtId="166" fontId="12" fillId="0" borderId="40" xfId="2" applyNumberFormat="1" applyFont="1" applyBorder="1" applyAlignment="1">
      <alignment horizontal="center" wrapText="1"/>
    </xf>
    <xf numFmtId="166" fontId="24" fillId="0" borderId="0" xfId="2" applyNumberFormat="1" applyFont="1" applyAlignment="1">
      <alignment horizontal="left" wrapText="1"/>
    </xf>
    <xf numFmtId="166" fontId="21" fillId="0" borderId="65" xfId="2" applyNumberFormat="1" applyFont="1" applyBorder="1" applyAlignment="1">
      <alignment horizontal="right" wrapText="1"/>
    </xf>
    <xf numFmtId="166" fontId="21" fillId="0" borderId="75" xfId="2" applyNumberFormat="1" applyFont="1" applyBorder="1" applyAlignment="1">
      <alignment horizontal="right" wrapText="1"/>
    </xf>
    <xf numFmtId="38" fontId="17" fillId="0" borderId="0" xfId="0" applyNumberFormat="1" applyFont="1" applyAlignment="1">
      <alignment horizontal="right"/>
    </xf>
    <xf numFmtId="38" fontId="17" fillId="0" borderId="8" xfId="0" applyNumberFormat="1" applyFont="1" applyBorder="1" applyAlignment="1">
      <alignment horizontal="right"/>
    </xf>
    <xf numFmtId="166" fontId="12" fillId="15" borderId="0" xfId="2" applyNumberFormat="1" applyFont="1" applyFill="1" applyAlignment="1">
      <alignment horizontal="right" wrapText="1"/>
    </xf>
    <xf numFmtId="166" fontId="18" fillId="21" borderId="63" xfId="2" applyNumberFormat="1" applyFont="1" applyFill="1" applyBorder="1" applyAlignment="1">
      <alignment horizontal="center"/>
    </xf>
    <xf numFmtId="166" fontId="18" fillId="21" borderId="95" xfId="2" applyNumberFormat="1" applyFont="1" applyFill="1" applyBorder="1" applyAlignment="1">
      <alignment horizontal="center"/>
    </xf>
    <xf numFmtId="0" fontId="33" fillId="3" borderId="120" xfId="0" applyFont="1" applyFill="1" applyBorder="1" applyAlignment="1">
      <alignment vertical="center" wrapText="1"/>
    </xf>
    <xf numFmtId="0" fontId="33" fillId="3" borderId="121" xfId="0" applyFont="1" applyFill="1" applyBorder="1" applyAlignment="1">
      <alignment vertical="center" wrapText="1"/>
    </xf>
    <xf numFmtId="0" fontId="37" fillId="0" borderId="122" xfId="0" applyFont="1" applyBorder="1"/>
    <xf numFmtId="0" fontId="8" fillId="0" borderId="109" xfId="0" applyFont="1" applyBorder="1" applyAlignment="1">
      <alignment vertical="center" wrapText="1"/>
    </xf>
    <xf numFmtId="0" fontId="8" fillId="0" borderId="111" xfId="0" applyFont="1" applyBorder="1" applyAlignment="1">
      <alignment vertical="center" wrapText="1"/>
    </xf>
    <xf numFmtId="0" fontId="8" fillId="0" borderId="112" xfId="0" applyFont="1" applyBorder="1" applyAlignment="1">
      <alignment vertical="center" wrapText="1"/>
    </xf>
    <xf numFmtId="0" fontId="8" fillId="0" borderId="113" xfId="0" applyFont="1" applyBorder="1" applyAlignment="1">
      <alignment vertical="center" wrapText="1"/>
    </xf>
    <xf numFmtId="0" fontId="8" fillId="0" borderId="114" xfId="0" applyFont="1" applyBorder="1" applyAlignment="1">
      <alignment vertical="center" wrapText="1"/>
    </xf>
    <xf numFmtId="0" fontId="8" fillId="0" borderId="116" xfId="0" applyFont="1" applyBorder="1" applyAlignment="1">
      <alignment vertical="center" wrapText="1"/>
    </xf>
    <xf numFmtId="38" fontId="30" fillId="0" borderId="0" xfId="0" applyNumberFormat="1" applyFont="1" applyAlignment="1">
      <alignment horizontal="center" vertical="center" wrapText="1"/>
    </xf>
    <xf numFmtId="0" fontId="8" fillId="0" borderId="121" xfId="0" applyFont="1" applyBorder="1" applyAlignment="1">
      <alignment horizontal="left" vertical="center" wrapText="1"/>
    </xf>
    <xf numFmtId="0" fontId="8" fillId="0" borderId="126" xfId="0" applyFont="1" applyBorder="1" applyAlignment="1">
      <alignment horizontal="left" vertical="center" wrapText="1"/>
    </xf>
    <xf numFmtId="0" fontId="34" fillId="0" borderId="121" xfId="0" applyFont="1" applyBorder="1" applyAlignment="1" applyProtection="1">
      <alignment horizontal="left" vertical="center" wrapText="1"/>
      <protection locked="0"/>
    </xf>
    <xf numFmtId="0" fontId="34" fillId="0" borderId="126" xfId="0" applyFont="1" applyBorder="1" applyAlignment="1" applyProtection="1">
      <alignment horizontal="left" vertical="center" wrapText="1"/>
      <protection locked="0"/>
    </xf>
    <xf numFmtId="0" fontId="33" fillId="3" borderId="127" xfId="0" applyFont="1" applyFill="1" applyBorder="1" applyAlignment="1">
      <alignment vertical="center" wrapText="1"/>
    </xf>
    <xf numFmtId="0" fontId="37" fillId="0" borderId="121" xfId="0" applyFont="1" applyBorder="1"/>
    <xf numFmtId="0" fontId="37" fillId="0" borderId="127" xfId="0" applyFont="1" applyBorder="1"/>
    <xf numFmtId="0" fontId="50" fillId="22" borderId="117" xfId="0" applyFont="1" applyFill="1" applyBorder="1" applyAlignment="1">
      <alignment horizontal="center" wrapText="1"/>
    </xf>
    <xf numFmtId="0" fontId="50" fillId="22" borderId="119" xfId="0" applyFont="1" applyFill="1" applyBorder="1" applyAlignment="1">
      <alignment horizontal="center" wrapText="1"/>
    </xf>
    <xf numFmtId="0" fontId="34" fillId="0" borderId="112" xfId="0" applyFont="1" applyBorder="1" applyAlignment="1" applyProtection="1">
      <alignment vertical="center" wrapText="1"/>
      <protection locked="0"/>
    </xf>
    <xf numFmtId="0" fontId="34" fillId="0" borderId="113" xfId="0" applyFont="1" applyBorder="1" applyAlignment="1" applyProtection="1">
      <alignment vertical="center" wrapText="1"/>
      <protection locked="0"/>
    </xf>
    <xf numFmtId="0" fontId="34" fillId="0" borderId="109" xfId="0" applyFont="1" applyBorder="1" applyAlignment="1" applyProtection="1">
      <alignment vertical="center" wrapText="1"/>
      <protection locked="0"/>
    </xf>
    <xf numFmtId="0" fontId="34" fillId="0" borderId="111" xfId="0" applyFont="1" applyBorder="1" applyAlignment="1" applyProtection="1">
      <alignment vertical="center" wrapText="1"/>
      <protection locked="0"/>
    </xf>
    <xf numFmtId="38" fontId="11" fillId="0" borderId="0" xfId="0" applyNumberFormat="1" applyFont="1" applyAlignment="1">
      <alignment horizontal="right"/>
    </xf>
    <xf numFmtId="38" fontId="11" fillId="0" borderId="8" xfId="0" applyNumberFormat="1" applyFont="1" applyBorder="1" applyAlignment="1">
      <alignment horizontal="right"/>
    </xf>
    <xf numFmtId="0" fontId="34" fillId="0" borderId="120" xfId="0" applyFont="1" applyBorder="1" applyAlignment="1" applyProtection="1">
      <alignment vertical="center" wrapText="1"/>
      <protection locked="0"/>
    </xf>
    <xf numFmtId="0" fontId="34" fillId="0" borderId="130" xfId="0" applyFont="1" applyBorder="1" applyAlignment="1" applyProtection="1">
      <alignment vertical="center" wrapText="1"/>
      <protection locked="0"/>
    </xf>
    <xf numFmtId="0" fontId="34" fillId="0" borderId="114" xfId="0" applyFont="1" applyBorder="1" applyAlignment="1" applyProtection="1">
      <alignment vertical="center" wrapText="1"/>
      <protection locked="0"/>
    </xf>
    <xf numFmtId="0" fontId="34" fillId="0" borderId="116" xfId="0" applyFont="1" applyBorder="1" applyAlignment="1" applyProtection="1">
      <alignment vertical="center" wrapText="1"/>
      <protection locked="0"/>
    </xf>
    <xf numFmtId="38" fontId="101" fillId="0" borderId="0" xfId="0" applyNumberFormat="1" applyFont="1" applyAlignment="1">
      <alignment horizontal="left"/>
    </xf>
    <xf numFmtId="38" fontId="102" fillId="0" borderId="0" xfId="0" applyNumberFormat="1" applyFont="1" applyAlignment="1">
      <alignment horizontal="center" wrapText="1"/>
    </xf>
    <xf numFmtId="0" fontId="9" fillId="0" borderId="47" xfId="0" quotePrefix="1" applyFont="1" applyBorder="1" applyAlignment="1">
      <alignment horizontal="left" wrapText="1"/>
    </xf>
    <xf numFmtId="0" fontId="9" fillId="0" borderId="0" xfId="0" quotePrefix="1" applyFont="1" applyAlignment="1">
      <alignment horizontal="left" wrapText="1"/>
    </xf>
    <xf numFmtId="0" fontId="9" fillId="0" borderId="5" xfId="0" quotePrefix="1" applyFont="1" applyBorder="1" applyAlignment="1">
      <alignment horizontal="left" wrapText="1"/>
    </xf>
    <xf numFmtId="38" fontId="20" fillId="0" borderId="131" xfId="0" applyNumberFormat="1" applyFont="1" applyBorder="1" applyAlignment="1">
      <alignment horizontal="center" vertical="center" wrapText="1"/>
    </xf>
    <xf numFmtId="38" fontId="20" fillId="0" borderId="132" xfId="0" applyNumberFormat="1" applyFont="1" applyBorder="1" applyAlignment="1">
      <alignment horizontal="center" vertical="center" wrapText="1"/>
    </xf>
    <xf numFmtId="38" fontId="20" fillId="0" borderId="133" xfId="0" applyNumberFormat="1" applyFont="1" applyBorder="1" applyAlignment="1">
      <alignment horizontal="center" vertical="center" wrapText="1"/>
    </xf>
    <xf numFmtId="38" fontId="20" fillId="0" borderId="150" xfId="0" applyNumberFormat="1" applyFont="1" applyBorder="1" applyAlignment="1">
      <alignment horizontal="center" vertical="center" wrapText="1"/>
    </xf>
    <xf numFmtId="38" fontId="20" fillId="0" borderId="7" xfId="0" applyNumberFormat="1" applyFont="1" applyBorder="1" applyAlignment="1">
      <alignment horizontal="center" vertical="center" wrapText="1"/>
    </xf>
    <xf numFmtId="38" fontId="20" fillId="0" borderId="149" xfId="0" applyNumberFormat="1" applyFont="1" applyBorder="1" applyAlignment="1">
      <alignment horizontal="center" vertical="center" wrapText="1"/>
    </xf>
    <xf numFmtId="38" fontId="16" fillId="0" borderId="0" xfId="0" applyNumberFormat="1" applyFont="1" applyAlignment="1">
      <alignment horizontal="center" vertical="center" wrapText="1"/>
    </xf>
    <xf numFmtId="38" fontId="31" fillId="0" borderId="106" xfId="0" applyNumberFormat="1" applyFont="1" applyBorder="1" applyAlignment="1">
      <alignment horizontal="right" wrapText="1"/>
    </xf>
    <xf numFmtId="38" fontId="103" fillId="0" borderId="0" xfId="0" applyNumberFormat="1" applyFont="1" applyAlignment="1">
      <alignment horizontal="left"/>
    </xf>
    <xf numFmtId="0" fontId="50" fillId="22" borderId="148" xfId="0" applyFont="1" applyFill="1" applyBorder="1" applyAlignment="1">
      <alignment horizontal="center" vertical="center" wrapText="1"/>
    </xf>
    <xf numFmtId="0" fontId="50" fillId="22" borderId="151" xfId="0" applyFont="1" applyFill="1" applyBorder="1" applyAlignment="1">
      <alignment horizontal="center" vertical="center" wrapText="1"/>
    </xf>
    <xf numFmtId="0" fontId="50" fillId="22" borderId="131" xfId="0" applyFont="1" applyFill="1" applyBorder="1" applyAlignment="1">
      <alignment horizontal="center" vertical="center" wrapText="1"/>
    </xf>
    <xf numFmtId="0" fontId="50" fillId="22" borderId="133" xfId="0" applyFont="1" applyFill="1" applyBorder="1" applyAlignment="1">
      <alignment horizontal="center" vertical="center" wrapText="1"/>
    </xf>
    <xf numFmtId="0" fontId="50" fillId="22" borderId="150" xfId="0" applyFont="1" applyFill="1" applyBorder="1" applyAlignment="1">
      <alignment horizontal="center" vertical="center" wrapText="1"/>
    </xf>
    <xf numFmtId="0" fontId="50" fillId="22" borderId="149" xfId="0" applyFont="1" applyFill="1" applyBorder="1" applyAlignment="1">
      <alignment horizontal="center" vertical="center" wrapText="1"/>
    </xf>
    <xf numFmtId="164" fontId="49" fillId="21" borderId="132" xfId="0" applyNumberFormat="1" applyFont="1" applyFill="1" applyBorder="1" applyAlignment="1">
      <alignment horizontal="center" vertical="center"/>
    </xf>
    <xf numFmtId="164" fontId="49" fillId="21" borderId="133" xfId="0" applyNumberFormat="1" applyFont="1" applyFill="1" applyBorder="1" applyAlignment="1">
      <alignment horizontal="center" vertical="center"/>
    </xf>
    <xf numFmtId="38" fontId="101" fillId="0" borderId="47" xfId="0" applyNumberFormat="1" applyFont="1" applyBorder="1" applyAlignment="1">
      <alignment horizontal="left"/>
    </xf>
    <xf numFmtId="0" fontId="34" fillId="0" borderId="141" xfId="0" applyFont="1" applyBorder="1" applyAlignment="1" applyProtection="1">
      <alignment vertical="center" wrapText="1"/>
      <protection locked="0"/>
    </xf>
    <xf numFmtId="0" fontId="34" fillId="0" borderId="143" xfId="0" applyFont="1" applyBorder="1" applyAlignment="1" applyProtection="1">
      <alignment vertical="center" wrapText="1"/>
      <protection locked="0"/>
    </xf>
    <xf numFmtId="0" fontId="34" fillId="0" borderId="139" xfId="0" applyFont="1" applyBorder="1" applyAlignment="1" applyProtection="1">
      <alignment vertical="center" wrapText="1"/>
      <protection locked="0"/>
    </xf>
    <xf numFmtId="0" fontId="34" fillId="0" borderId="140" xfId="0" applyFont="1" applyBorder="1" applyAlignment="1" applyProtection="1">
      <alignment vertical="center" wrapText="1"/>
      <protection locked="0"/>
    </xf>
    <xf numFmtId="0" fontId="33" fillId="3" borderId="144" xfId="0" applyFont="1" applyFill="1" applyBorder="1" applyAlignment="1" applyProtection="1">
      <alignment horizontal="center" vertical="center" wrapText="1"/>
      <protection locked="0"/>
    </xf>
    <xf numFmtId="0" fontId="33" fillId="3" borderId="145" xfId="0" applyFont="1" applyFill="1" applyBorder="1" applyAlignment="1" applyProtection="1">
      <alignment horizontal="center" vertical="center" wrapText="1"/>
      <protection locked="0"/>
    </xf>
    <xf numFmtId="0" fontId="37" fillId="0" borderId="145" xfId="0" applyFont="1" applyBorder="1" applyAlignment="1" applyProtection="1">
      <alignment horizontal="center"/>
      <protection locked="0"/>
    </xf>
    <xf numFmtId="0" fontId="37" fillId="0" borderId="146" xfId="0" applyFont="1" applyBorder="1" applyAlignment="1" applyProtection="1">
      <alignment horizontal="center"/>
      <protection locked="0"/>
    </xf>
    <xf numFmtId="0" fontId="34" fillId="0" borderId="136" xfId="0" applyFont="1" applyBorder="1" applyAlignment="1" applyProtection="1">
      <alignment vertical="center" wrapText="1"/>
      <protection locked="0"/>
    </xf>
    <xf numFmtId="0" fontId="34" fillId="0" borderId="138" xfId="0" applyFont="1" applyBorder="1" applyAlignment="1" applyProtection="1">
      <alignment vertical="center" wrapText="1"/>
      <protection locked="0"/>
    </xf>
    <xf numFmtId="0" fontId="43" fillId="11" borderId="144" xfId="0" applyFont="1" applyFill="1" applyBorder="1" applyAlignment="1">
      <alignment horizontal="center" vertical="center" wrapText="1"/>
    </xf>
    <xf numFmtId="0" fontId="43" fillId="11" borderId="145" xfId="0" applyFont="1" applyFill="1" applyBorder="1" applyAlignment="1">
      <alignment horizontal="center" vertical="center" wrapText="1"/>
    </xf>
    <xf numFmtId="0" fontId="37" fillId="12" borderId="145" xfId="0" applyFont="1" applyFill="1" applyBorder="1" applyAlignment="1">
      <alignment horizontal="center"/>
    </xf>
    <xf numFmtId="0" fontId="37" fillId="12" borderId="146" xfId="0" applyFont="1" applyFill="1" applyBorder="1" applyAlignment="1">
      <alignment horizontal="center"/>
    </xf>
    <xf numFmtId="0" fontId="34" fillId="0" borderId="136" xfId="0" applyFont="1" applyBorder="1" applyAlignment="1">
      <alignment vertical="center" wrapText="1"/>
    </xf>
    <xf numFmtId="0" fontId="34" fillId="0" borderId="138" xfId="0" applyFont="1" applyBorder="1" applyAlignment="1">
      <alignment vertical="center" wrapText="1"/>
    </xf>
    <xf numFmtId="0" fontId="34" fillId="0" borderId="139" xfId="0" applyFont="1" applyBorder="1" applyAlignment="1">
      <alignment vertical="center" wrapText="1"/>
    </xf>
    <xf numFmtId="0" fontId="34" fillId="0" borderId="140" xfId="0" applyFont="1" applyBorder="1" applyAlignment="1">
      <alignment vertical="center" wrapText="1"/>
    </xf>
    <xf numFmtId="38" fontId="16" fillId="0" borderId="27" xfId="0" applyNumberFormat="1" applyFont="1" applyBorder="1" applyAlignment="1">
      <alignment horizontal="center" vertical="center" wrapText="1"/>
    </xf>
    <xf numFmtId="38" fontId="16" fillId="0" borderId="28" xfId="0" applyNumberFormat="1" applyFont="1" applyBorder="1" applyAlignment="1">
      <alignment horizontal="center" vertical="center" wrapText="1"/>
    </xf>
    <xf numFmtId="38" fontId="16" fillId="0" borderId="30" xfId="0" applyNumberFormat="1" applyFont="1" applyBorder="1" applyAlignment="1">
      <alignment horizontal="center" vertical="center" wrapText="1"/>
    </xf>
    <xf numFmtId="38" fontId="16" fillId="0" borderId="96" xfId="0" applyNumberFormat="1" applyFont="1" applyBorder="1" applyAlignment="1">
      <alignment horizontal="center" vertical="center" wrapText="1"/>
    </xf>
    <xf numFmtId="38" fontId="16" fillId="0" borderId="98" xfId="0" applyNumberFormat="1" applyFont="1" applyBorder="1" applyAlignment="1">
      <alignment horizontal="center" vertical="center" wrapText="1"/>
    </xf>
    <xf numFmtId="38" fontId="16" fillId="0" borderId="191" xfId="0" applyNumberFormat="1" applyFont="1" applyBorder="1" applyAlignment="1">
      <alignment horizontal="center" vertical="center" wrapText="1"/>
    </xf>
    <xf numFmtId="0" fontId="34" fillId="0" borderId="141" xfId="0" applyFont="1" applyBorder="1" applyAlignment="1">
      <alignment vertical="center" wrapText="1"/>
    </xf>
    <xf numFmtId="0" fontId="34" fillId="0" borderId="143" xfId="0" applyFont="1" applyBorder="1" applyAlignment="1">
      <alignment vertical="center" wrapText="1"/>
    </xf>
    <xf numFmtId="0" fontId="33" fillId="24" borderId="144" xfId="0" applyFont="1" applyFill="1" applyBorder="1" applyAlignment="1">
      <alignment horizontal="center" vertical="center" wrapText="1"/>
    </xf>
    <xf numFmtId="0" fontId="33" fillId="24" borderId="145" xfId="0" applyFont="1" applyFill="1" applyBorder="1" applyAlignment="1">
      <alignment horizontal="center" vertical="center" wrapText="1"/>
    </xf>
    <xf numFmtId="0" fontId="37" fillId="25" borderId="145" xfId="0" applyFont="1" applyFill="1" applyBorder="1" applyAlignment="1">
      <alignment horizontal="center"/>
    </xf>
    <xf numFmtId="0" fontId="37" fillId="25" borderId="146" xfId="0" applyFont="1" applyFill="1" applyBorder="1" applyAlignment="1">
      <alignment horizontal="center"/>
    </xf>
    <xf numFmtId="0" fontId="34" fillId="0" borderId="139" xfId="0" applyFont="1" applyBorder="1" applyAlignment="1" applyProtection="1">
      <alignment horizontal="left" vertical="center" wrapText="1"/>
      <protection locked="0"/>
    </xf>
    <xf numFmtId="0" fontId="34" fillId="0" borderId="140" xfId="0" applyFont="1" applyBorder="1" applyAlignment="1" applyProtection="1">
      <alignment horizontal="left" vertical="center" wrapText="1"/>
      <protection locked="0"/>
    </xf>
    <xf numFmtId="0" fontId="34" fillId="0" borderId="139" xfId="0" applyFont="1" applyBorder="1" applyAlignment="1">
      <alignment horizontal="left" vertical="center" wrapText="1"/>
    </xf>
    <xf numFmtId="0" fontId="34" fillId="0" borderId="140" xfId="0" applyFont="1" applyBorder="1" applyAlignment="1">
      <alignment horizontal="left" vertical="center" wrapText="1"/>
    </xf>
    <xf numFmtId="0" fontId="33" fillId="3" borderId="146" xfId="0" applyFont="1" applyFill="1" applyBorder="1" applyAlignment="1" applyProtection="1">
      <alignment horizontal="center" vertical="center" wrapText="1"/>
      <protection locked="0"/>
    </xf>
    <xf numFmtId="0" fontId="33" fillId="24" borderId="146" xfId="0" applyFont="1" applyFill="1" applyBorder="1" applyAlignment="1">
      <alignment horizontal="center" vertical="center" wrapText="1"/>
    </xf>
    <xf numFmtId="38" fontId="30" fillId="0" borderId="1" xfId="0" applyNumberFormat="1" applyFont="1" applyBorder="1" applyAlignment="1">
      <alignment horizontal="center" vertical="center" wrapText="1"/>
    </xf>
    <xf numFmtId="0" fontId="33" fillId="12" borderId="144" xfId="0" applyFont="1" applyFill="1" applyBorder="1" applyAlignment="1">
      <alignment horizontal="center" vertical="center" wrapText="1"/>
    </xf>
    <xf numFmtId="0" fontId="33" fillId="12" borderId="145" xfId="0" applyFont="1" applyFill="1" applyBorder="1" applyAlignment="1">
      <alignment horizontal="center" vertical="center" wrapText="1"/>
    </xf>
    <xf numFmtId="0" fontId="34" fillId="0" borderId="145" xfId="0" applyFont="1" applyBorder="1" applyAlignment="1">
      <alignment vertical="center" wrapText="1"/>
    </xf>
    <xf numFmtId="0" fontId="34" fillId="0" borderId="169" xfId="0" applyFont="1" applyBorder="1" applyAlignment="1">
      <alignment vertical="center" wrapText="1"/>
    </xf>
    <xf numFmtId="0" fontId="33" fillId="9" borderId="144" xfId="0" applyFont="1" applyFill="1" applyBorder="1" applyAlignment="1">
      <alignment horizontal="center" vertical="center" wrapText="1"/>
    </xf>
    <xf numFmtId="0" fontId="33" fillId="9" borderId="145" xfId="0" applyFont="1" applyFill="1" applyBorder="1" applyAlignment="1">
      <alignment horizontal="center" vertical="center" wrapText="1"/>
    </xf>
    <xf numFmtId="0" fontId="37" fillId="10" borderId="145" xfId="0" applyFont="1" applyFill="1" applyBorder="1" applyAlignment="1">
      <alignment horizontal="center"/>
    </xf>
    <xf numFmtId="0" fontId="37" fillId="10" borderId="146" xfId="0" applyFont="1" applyFill="1" applyBorder="1" applyAlignment="1">
      <alignment horizontal="center"/>
    </xf>
    <xf numFmtId="0" fontId="33" fillId="3" borderId="139" xfId="0" applyFont="1" applyFill="1" applyBorder="1" applyAlignment="1">
      <alignment horizontal="left" vertical="center" wrapText="1"/>
    </xf>
    <xf numFmtId="0" fontId="33" fillId="3" borderId="99" xfId="0" applyFont="1" applyFill="1" applyBorder="1" applyAlignment="1">
      <alignment horizontal="left" vertical="center" wrapText="1"/>
    </xf>
    <xf numFmtId="0" fontId="33" fillId="3" borderId="140" xfId="0" applyFont="1" applyFill="1" applyBorder="1" applyAlignment="1">
      <alignment horizontal="left" vertical="center" wrapText="1"/>
    </xf>
    <xf numFmtId="0" fontId="50" fillId="22" borderId="154" xfId="0" applyFont="1" applyFill="1" applyBorder="1" applyAlignment="1">
      <alignment horizontal="center" vertical="center" wrapText="1"/>
    </xf>
    <xf numFmtId="0" fontId="50" fillId="22" borderId="155" xfId="0" applyFont="1" applyFill="1" applyBorder="1" applyAlignment="1">
      <alignment horizontal="center" vertical="center" wrapText="1"/>
    </xf>
    <xf numFmtId="0" fontId="50" fillId="22" borderId="156" xfId="0" applyFont="1" applyFill="1" applyBorder="1" applyAlignment="1">
      <alignment horizontal="center" vertical="center" wrapText="1"/>
    </xf>
    <xf numFmtId="0" fontId="33" fillId="26" borderId="157" xfId="0" applyFont="1" applyFill="1" applyBorder="1" applyAlignment="1">
      <alignment horizontal="left" vertical="center" wrapText="1"/>
    </xf>
    <xf numFmtId="0" fontId="33" fillId="26" borderId="152" xfId="0" applyFont="1" applyFill="1" applyBorder="1" applyAlignment="1">
      <alignment horizontal="left" vertical="center" wrapText="1"/>
    </xf>
    <xf numFmtId="0" fontId="33" fillId="26" borderId="158" xfId="0" applyFont="1" applyFill="1" applyBorder="1" applyAlignment="1">
      <alignment horizontal="left" vertical="center" wrapText="1"/>
    </xf>
    <xf numFmtId="0" fontId="33" fillId="26" borderId="139" xfId="0" applyFont="1" applyFill="1" applyBorder="1" applyAlignment="1">
      <alignment horizontal="left" vertical="center" wrapText="1"/>
    </xf>
    <xf numFmtId="0" fontId="33" fillId="26" borderId="99" xfId="0" applyFont="1" applyFill="1" applyBorder="1" applyAlignment="1">
      <alignment horizontal="left" vertical="center" wrapText="1"/>
    </xf>
    <xf numFmtId="0" fontId="33" fillId="26" borderId="140" xfId="0" applyFont="1" applyFill="1" applyBorder="1" applyAlignment="1">
      <alignment horizontal="left" vertical="center" wrapText="1"/>
    </xf>
    <xf numFmtId="0" fontId="33" fillId="3" borderId="157" xfId="0" applyFont="1" applyFill="1" applyBorder="1" applyAlignment="1" applyProtection="1">
      <alignment horizontal="left" vertical="center" wrapText="1"/>
      <protection locked="0"/>
    </xf>
    <xf numFmtId="0" fontId="33" fillId="3" borderId="152" xfId="0" applyFont="1" applyFill="1" applyBorder="1" applyAlignment="1" applyProtection="1">
      <alignment horizontal="left" vertical="center" wrapText="1"/>
      <protection locked="0"/>
    </xf>
    <xf numFmtId="0" fontId="33" fillId="3" borderId="158" xfId="0" applyFont="1" applyFill="1" applyBorder="1" applyAlignment="1" applyProtection="1">
      <alignment horizontal="left" vertical="center" wrapText="1"/>
      <protection locked="0"/>
    </xf>
    <xf numFmtId="0" fontId="33" fillId="3" borderId="139" xfId="0" applyFont="1" applyFill="1" applyBorder="1" applyAlignment="1" applyProtection="1">
      <alignment horizontal="left" vertical="center" wrapText="1"/>
      <protection locked="0"/>
    </xf>
    <xf numFmtId="0" fontId="33" fillId="3" borderId="99" xfId="0" applyFont="1" applyFill="1" applyBorder="1" applyAlignment="1" applyProtection="1">
      <alignment horizontal="left" vertical="center" wrapText="1"/>
      <protection locked="0"/>
    </xf>
    <xf numFmtId="0" fontId="33" fillId="3" borderId="140" xfId="0" applyFont="1" applyFill="1" applyBorder="1" applyAlignment="1" applyProtection="1">
      <alignment horizontal="left" vertical="center" wrapText="1"/>
      <protection locked="0"/>
    </xf>
    <xf numFmtId="38" fontId="16" fillId="0" borderId="131" xfId="0" applyNumberFormat="1" applyFont="1" applyBorder="1" applyAlignment="1">
      <alignment horizontal="center" vertical="center" wrapText="1"/>
    </xf>
    <xf numFmtId="38" fontId="16" fillId="0" borderId="132" xfId="0" applyNumberFormat="1" applyFont="1" applyBorder="1" applyAlignment="1">
      <alignment horizontal="center" vertical="center" wrapText="1"/>
    </xf>
    <xf numFmtId="38" fontId="16" fillId="0" borderId="133" xfId="0" applyNumberFormat="1" applyFont="1" applyBorder="1" applyAlignment="1">
      <alignment horizontal="center" vertical="center" wrapText="1"/>
    </xf>
    <xf numFmtId="38" fontId="16" fillId="0" borderId="150" xfId="0" applyNumberFormat="1" applyFont="1" applyBorder="1" applyAlignment="1">
      <alignment horizontal="center" vertical="center" wrapText="1"/>
    </xf>
    <xf numFmtId="38" fontId="16" fillId="0" borderId="7" xfId="0" applyNumberFormat="1" applyFont="1" applyBorder="1" applyAlignment="1">
      <alignment horizontal="center" vertical="center" wrapText="1"/>
    </xf>
    <xf numFmtId="38" fontId="16" fillId="0" borderId="149" xfId="0" applyNumberFormat="1" applyFont="1" applyBorder="1" applyAlignment="1">
      <alignment horizontal="center" vertical="center" wrapText="1"/>
    </xf>
    <xf numFmtId="38" fontId="102" fillId="0" borderId="0" xfId="0" applyNumberFormat="1" applyFont="1" applyAlignment="1">
      <alignment horizontal="center" vertical="center" wrapText="1"/>
    </xf>
    <xf numFmtId="0" fontId="33" fillId="0" borderId="139" xfId="0" applyFont="1" applyBorder="1" applyAlignment="1">
      <alignment horizontal="left" vertical="center" wrapText="1"/>
    </xf>
    <xf numFmtId="0" fontId="33" fillId="0" borderId="99" xfId="0" applyFont="1" applyBorder="1" applyAlignment="1">
      <alignment horizontal="left" vertical="center" wrapText="1"/>
    </xf>
    <xf numFmtId="0" fontId="33" fillId="0" borderId="140" xfId="0" applyFont="1" applyBorder="1" applyAlignment="1">
      <alignment horizontal="left" vertical="center" wrapText="1"/>
    </xf>
    <xf numFmtId="0" fontId="33" fillId="3" borderId="141" xfId="0" applyFont="1" applyFill="1" applyBorder="1" applyAlignment="1" applyProtection="1">
      <alignment horizontal="left" vertical="center" wrapText="1"/>
      <protection locked="0"/>
    </xf>
    <xf numFmtId="0" fontId="33" fillId="3" borderId="142" xfId="0" applyFont="1" applyFill="1" applyBorder="1" applyAlignment="1" applyProtection="1">
      <alignment horizontal="left" vertical="center" wrapText="1"/>
      <protection locked="0"/>
    </xf>
    <xf numFmtId="0" fontId="33" fillId="3" borderId="143" xfId="0" applyFont="1" applyFill="1" applyBorder="1" applyAlignment="1" applyProtection="1">
      <alignment horizontal="left" vertical="center" wrapText="1"/>
      <protection locked="0"/>
    </xf>
    <xf numFmtId="0" fontId="33" fillId="3" borderId="141" xfId="0" applyFont="1" applyFill="1" applyBorder="1" applyAlignment="1">
      <alignment horizontal="left" vertical="center" wrapText="1"/>
    </xf>
    <xf numFmtId="0" fontId="33" fillId="3" borderId="142" xfId="0" applyFont="1" applyFill="1" applyBorder="1" applyAlignment="1">
      <alignment horizontal="left" vertical="center" wrapText="1"/>
    </xf>
    <xf numFmtId="0" fontId="33" fillId="3" borderId="143" xfId="0" applyFont="1" applyFill="1" applyBorder="1" applyAlignment="1">
      <alignment horizontal="left" vertical="center" wrapText="1"/>
    </xf>
    <xf numFmtId="0" fontId="8" fillId="0" borderId="0" xfId="0" applyFont="1" applyAlignment="1">
      <alignment horizontal="left"/>
    </xf>
    <xf numFmtId="38" fontId="16" fillId="0" borderId="31" xfId="0" applyNumberFormat="1" applyFont="1" applyBorder="1" applyAlignment="1">
      <alignment horizontal="center" vertical="center" wrapText="1"/>
    </xf>
    <xf numFmtId="38" fontId="16" fillId="0" borderId="190" xfId="0" applyNumberFormat="1" applyFont="1" applyBorder="1" applyAlignment="1">
      <alignment horizontal="center" vertical="center" wrapText="1"/>
    </xf>
    <xf numFmtId="169" fontId="33" fillId="3" borderId="175" xfId="0" applyNumberFormat="1" applyFont="1" applyFill="1" applyBorder="1" applyAlignment="1">
      <alignment horizontal="left" vertical="center"/>
    </xf>
    <xf numFmtId="169" fontId="33" fillId="3" borderId="165" xfId="0" applyNumberFormat="1" applyFont="1" applyFill="1" applyBorder="1" applyAlignment="1">
      <alignment horizontal="left" vertical="center"/>
    </xf>
    <xf numFmtId="169" fontId="33" fillId="3" borderId="169" xfId="0" applyNumberFormat="1" applyFont="1" applyFill="1" applyBorder="1" applyAlignment="1">
      <alignment horizontal="left" vertical="center"/>
    </xf>
    <xf numFmtId="169" fontId="33" fillId="3" borderId="175" xfId="0" applyNumberFormat="1" applyFont="1" applyFill="1" applyBorder="1" applyAlignment="1" applyProtection="1">
      <alignment horizontal="left" vertical="center"/>
      <protection locked="0"/>
    </xf>
    <xf numFmtId="169" fontId="33" fillId="3" borderId="165" xfId="0" applyNumberFormat="1" applyFont="1" applyFill="1" applyBorder="1" applyAlignment="1" applyProtection="1">
      <alignment horizontal="left" vertical="center"/>
      <protection locked="0"/>
    </xf>
    <xf numFmtId="169" fontId="33" fillId="3" borderId="126" xfId="0" applyNumberFormat="1" applyFont="1" applyFill="1" applyBorder="1" applyAlignment="1" applyProtection="1">
      <alignment horizontal="left" vertical="center"/>
      <protection locked="0"/>
    </xf>
    <xf numFmtId="169" fontId="33" fillId="3" borderId="183" xfId="0" applyNumberFormat="1" applyFont="1" applyFill="1" applyBorder="1" applyAlignment="1" applyProtection="1">
      <alignment horizontal="center" vertical="center"/>
      <protection locked="0"/>
    </xf>
    <xf numFmtId="169" fontId="33" fillId="3" borderId="173" xfId="0" applyNumberFormat="1" applyFont="1" applyFill="1" applyBorder="1" applyAlignment="1" applyProtection="1">
      <alignment horizontal="center" vertical="center"/>
      <protection locked="0"/>
    </xf>
    <xf numFmtId="169" fontId="33" fillId="3" borderId="174" xfId="0" applyNumberFormat="1" applyFont="1" applyFill="1" applyBorder="1" applyAlignment="1" applyProtection="1">
      <alignment horizontal="center" vertical="center"/>
      <protection locked="0"/>
    </xf>
    <xf numFmtId="169" fontId="33" fillId="3" borderId="173" xfId="0" applyNumberFormat="1" applyFont="1" applyFill="1" applyBorder="1" applyAlignment="1">
      <alignment horizontal="left" vertical="center"/>
    </xf>
    <xf numFmtId="169" fontId="33" fillId="3" borderId="181" xfId="0" applyNumberFormat="1" applyFont="1" applyFill="1" applyBorder="1" applyAlignment="1">
      <alignment horizontal="left" vertical="center"/>
    </xf>
    <xf numFmtId="169" fontId="33" fillId="3" borderId="183" xfId="0" applyNumberFormat="1" applyFont="1" applyFill="1" applyBorder="1" applyAlignment="1">
      <alignment horizontal="left" vertical="center"/>
    </xf>
    <xf numFmtId="169" fontId="33" fillId="3" borderId="174" xfId="0" applyNumberFormat="1" applyFont="1" applyFill="1" applyBorder="1" applyAlignment="1">
      <alignment horizontal="left" vertical="center"/>
    </xf>
    <xf numFmtId="0" fontId="51" fillId="22" borderId="184" xfId="0" applyFont="1" applyFill="1" applyBorder="1" applyAlignment="1">
      <alignment horizontal="center" vertical="center" textRotation="90"/>
    </xf>
    <xf numFmtId="0" fontId="51" fillId="22" borderId="185" xfId="0" applyFont="1" applyFill="1" applyBorder="1" applyAlignment="1">
      <alignment horizontal="center" vertical="center" textRotation="90"/>
    </xf>
    <xf numFmtId="0" fontId="51" fillId="22" borderId="186" xfId="0" applyFont="1" applyFill="1" applyBorder="1" applyAlignment="1">
      <alignment horizontal="center" vertical="center" textRotation="90"/>
    </xf>
    <xf numFmtId="169" fontId="33" fillId="3" borderId="126" xfId="0" applyNumberFormat="1" applyFont="1" applyFill="1" applyBorder="1" applyAlignment="1">
      <alignment horizontal="left" vertical="center"/>
    </xf>
    <xf numFmtId="169" fontId="33" fillId="3" borderId="167" xfId="0" applyNumberFormat="1" applyFont="1" applyFill="1" applyBorder="1" applyAlignment="1">
      <alignment horizontal="left" vertical="center"/>
    </xf>
    <xf numFmtId="169" fontId="33" fillId="3" borderId="168" xfId="0" applyNumberFormat="1" applyFont="1" applyFill="1" applyBorder="1" applyAlignment="1">
      <alignment horizontal="left" vertical="center"/>
    </xf>
    <xf numFmtId="169" fontId="33" fillId="3" borderId="169" xfId="0" applyNumberFormat="1" applyFont="1" applyFill="1" applyBorder="1" applyAlignment="1" applyProtection="1">
      <alignment horizontal="left" vertical="center"/>
      <protection locked="0"/>
    </xf>
    <xf numFmtId="169" fontId="33" fillId="3" borderId="180" xfId="0" applyNumberFormat="1" applyFont="1" applyFill="1" applyBorder="1" applyAlignment="1" applyProtection="1">
      <alignment horizontal="left" vertical="center"/>
      <protection locked="0"/>
    </xf>
    <xf numFmtId="169" fontId="33" fillId="3" borderId="130" xfId="0" applyNumberFormat="1" applyFont="1" applyFill="1" applyBorder="1" applyAlignment="1" applyProtection="1">
      <alignment horizontal="left" vertical="center"/>
      <protection locked="0"/>
    </xf>
    <xf numFmtId="0" fontId="51" fillId="22" borderId="163" xfId="0" applyFont="1" applyFill="1" applyBorder="1" applyAlignment="1">
      <alignment horizontal="center" vertical="center" wrapText="1"/>
    </xf>
    <xf numFmtId="0" fontId="51" fillId="22" borderId="155" xfId="0" applyFont="1" applyFill="1" applyBorder="1" applyAlignment="1">
      <alignment horizontal="center" vertical="center" wrapText="1"/>
    </xf>
    <xf numFmtId="0" fontId="51" fillId="22" borderId="156" xfId="0" applyFont="1" applyFill="1" applyBorder="1" applyAlignment="1">
      <alignment horizontal="center" vertical="center" wrapText="1"/>
    </xf>
    <xf numFmtId="169" fontId="51" fillId="22" borderId="170" xfId="0" applyNumberFormat="1" applyFont="1" applyFill="1" applyBorder="1" applyAlignment="1">
      <alignment horizontal="center" vertical="center"/>
    </xf>
    <xf numFmtId="169" fontId="51" fillId="22" borderId="147" xfId="0" applyNumberFormat="1" applyFont="1" applyFill="1" applyBorder="1" applyAlignment="1">
      <alignment horizontal="center" vertical="center"/>
    </xf>
    <xf numFmtId="169" fontId="51" fillId="22" borderId="134" xfId="0" applyNumberFormat="1" applyFont="1" applyFill="1" applyBorder="1" applyAlignment="1">
      <alignment horizontal="center" vertical="center"/>
    </xf>
    <xf numFmtId="169" fontId="51" fillId="22" borderId="135" xfId="0" applyNumberFormat="1" applyFont="1" applyFill="1" applyBorder="1" applyAlignment="1">
      <alignment horizontal="center" vertical="center"/>
    </xf>
    <xf numFmtId="0" fontId="51" fillId="22" borderId="154" xfId="0" applyFont="1" applyFill="1" applyBorder="1" applyAlignment="1">
      <alignment horizontal="center" vertical="center" wrapText="1"/>
    </xf>
    <xf numFmtId="0" fontId="51" fillId="22" borderId="162" xfId="0" applyFont="1" applyFill="1" applyBorder="1" applyAlignment="1">
      <alignment horizontal="center" vertical="center" wrapText="1"/>
    </xf>
    <xf numFmtId="169" fontId="51" fillId="22" borderId="132" xfId="0" applyNumberFormat="1" applyFont="1" applyFill="1" applyBorder="1" applyAlignment="1">
      <alignment horizontal="center" vertical="center"/>
    </xf>
    <xf numFmtId="169" fontId="51" fillId="22" borderId="171" xfId="0" applyNumberFormat="1" applyFont="1" applyFill="1" applyBorder="1" applyAlignment="1">
      <alignment horizontal="center" vertical="center"/>
    </xf>
    <xf numFmtId="169" fontId="33" fillId="3" borderId="167" xfId="0" applyNumberFormat="1" applyFont="1" applyFill="1" applyBorder="1" applyAlignment="1" applyProtection="1">
      <alignment horizontal="left" vertical="center"/>
      <protection locked="0"/>
    </xf>
    <xf numFmtId="169" fontId="33" fillId="3" borderId="168" xfId="0" applyNumberFormat="1" applyFont="1" applyFill="1" applyBorder="1" applyAlignment="1" applyProtection="1">
      <alignment horizontal="left" vertical="center"/>
      <protection locked="0"/>
    </xf>
    <xf numFmtId="169" fontId="33" fillId="3" borderId="164" xfId="0" applyNumberFormat="1" applyFont="1" applyFill="1" applyBorder="1" applyAlignment="1" applyProtection="1">
      <alignment horizontal="left" vertical="center"/>
      <protection locked="0"/>
    </xf>
    <xf numFmtId="169" fontId="33" fillId="3" borderId="172" xfId="0" applyNumberFormat="1" applyFont="1" applyFill="1" applyBorder="1" applyAlignment="1">
      <alignment horizontal="left" vertical="center"/>
    </xf>
    <xf numFmtId="169" fontId="33" fillId="3" borderId="178" xfId="0" applyNumberFormat="1" applyFont="1" applyFill="1" applyBorder="1" applyAlignment="1">
      <alignment horizontal="left" vertical="center"/>
    </xf>
    <xf numFmtId="169" fontId="33" fillId="3" borderId="180" xfId="0" applyNumberFormat="1" applyFont="1" applyFill="1" applyBorder="1" applyAlignment="1">
      <alignment horizontal="left" vertical="center"/>
    </xf>
    <xf numFmtId="169" fontId="33" fillId="3" borderId="130" xfId="0" applyNumberFormat="1" applyFont="1" applyFill="1" applyBorder="1" applyAlignment="1">
      <alignment horizontal="left" vertical="center"/>
    </xf>
    <xf numFmtId="169" fontId="33" fillId="3" borderId="164" xfId="0" applyNumberFormat="1" applyFont="1" applyFill="1" applyBorder="1" applyAlignment="1">
      <alignment horizontal="left" vertical="center"/>
    </xf>
    <xf numFmtId="169" fontId="33" fillId="3" borderId="173" xfId="0" applyNumberFormat="1" applyFont="1" applyFill="1" applyBorder="1" applyAlignment="1" applyProtection="1">
      <alignment horizontal="left" vertical="center"/>
      <protection locked="0"/>
    </xf>
    <xf numFmtId="169" fontId="33" fillId="3" borderId="174" xfId="0" applyNumberFormat="1" applyFont="1" applyFill="1" applyBorder="1" applyAlignment="1" applyProtection="1">
      <alignment horizontal="left" vertical="center"/>
      <protection locked="0"/>
    </xf>
    <xf numFmtId="169" fontId="33" fillId="3" borderId="172" xfId="0" applyNumberFormat="1" applyFont="1" applyFill="1" applyBorder="1" applyAlignment="1" applyProtection="1">
      <alignment horizontal="left" vertical="center"/>
      <protection locked="0"/>
    </xf>
    <xf numFmtId="38" fontId="11" fillId="0" borderId="177" xfId="0" applyNumberFormat="1" applyFont="1" applyBorder="1" applyAlignment="1">
      <alignment horizontal="right"/>
    </xf>
    <xf numFmtId="38" fontId="31" fillId="0" borderId="176" xfId="0" applyNumberFormat="1" applyFont="1" applyBorder="1" applyAlignment="1">
      <alignment horizontal="right" wrapText="1"/>
    </xf>
    <xf numFmtId="0" fontId="51" fillId="22" borderId="42" xfId="0" applyFont="1" applyFill="1" applyBorder="1" applyAlignment="1">
      <alignment horizontal="center" vertical="center" wrapText="1"/>
    </xf>
    <xf numFmtId="0" fontId="51" fillId="22" borderId="43" xfId="0" applyFont="1" applyFill="1" applyBorder="1" applyAlignment="1">
      <alignment horizontal="center" vertical="center" wrapText="1"/>
    </xf>
    <xf numFmtId="0" fontId="51" fillId="22" borderId="44" xfId="0" applyFont="1" applyFill="1" applyBorder="1" applyAlignment="1">
      <alignment horizontal="center" vertical="center" wrapText="1"/>
    </xf>
    <xf numFmtId="0" fontId="52" fillId="22" borderId="0" xfId="0" applyFont="1" applyFill="1" applyAlignment="1">
      <alignment horizontal="center" vertical="center" wrapText="1"/>
    </xf>
    <xf numFmtId="0" fontId="51" fillId="22" borderId="187" xfId="0" applyFont="1" applyFill="1" applyBorder="1" applyAlignment="1">
      <alignment horizontal="center" vertical="center" textRotation="90"/>
    </xf>
    <xf numFmtId="0" fontId="51" fillId="22" borderId="188" xfId="0" applyFont="1" applyFill="1" applyBorder="1" applyAlignment="1">
      <alignment horizontal="center" vertical="center" textRotation="90"/>
    </xf>
    <xf numFmtId="0" fontId="51" fillId="22" borderId="189" xfId="0" applyFont="1" applyFill="1" applyBorder="1" applyAlignment="1">
      <alignment horizontal="center" vertical="center" textRotation="90"/>
    </xf>
    <xf numFmtId="0" fontId="51" fillId="22" borderId="117" xfId="0" applyFont="1" applyFill="1" applyBorder="1" applyAlignment="1">
      <alignment horizontal="center" vertical="center" wrapText="1"/>
    </xf>
    <xf numFmtId="0" fontId="51" fillId="22" borderId="118" xfId="0" applyFont="1" applyFill="1" applyBorder="1" applyAlignment="1">
      <alignment horizontal="center" vertical="center" wrapText="1"/>
    </xf>
    <xf numFmtId="0" fontId="51" fillId="22" borderId="119" xfId="0" applyFont="1" applyFill="1" applyBorder="1" applyAlignment="1">
      <alignment horizontal="center" vertical="center" wrapText="1"/>
    </xf>
    <xf numFmtId="0" fontId="28" fillId="3" borderId="0" xfId="3" applyFill="1" applyBorder="1" applyAlignment="1" applyProtection="1">
      <alignment horizontal="center" vertical="center" wrapText="1"/>
    </xf>
    <xf numFmtId="0" fontId="33" fillId="3" borderId="139" xfId="0" applyFont="1" applyFill="1" applyBorder="1" applyAlignment="1">
      <alignment horizontal="center" vertical="center" wrapText="1"/>
    </xf>
    <xf numFmtId="0" fontId="33" fillId="3" borderId="175" xfId="0" applyFont="1" applyFill="1" applyBorder="1" applyAlignment="1">
      <alignment horizontal="center" vertical="center" wrapText="1"/>
    </xf>
    <xf numFmtId="0" fontId="48" fillId="14" borderId="196" xfId="0" applyFont="1" applyFill="1" applyBorder="1" applyAlignment="1">
      <alignment horizontal="center" vertical="center" wrapText="1"/>
    </xf>
    <xf numFmtId="0" fontId="48" fillId="14" borderId="197" xfId="0" applyFont="1" applyFill="1" applyBorder="1" applyAlignment="1">
      <alignment horizontal="center" vertical="center" wrapText="1"/>
    </xf>
    <xf numFmtId="0" fontId="48" fillId="14" borderId="153" xfId="0" applyFont="1" applyFill="1" applyBorder="1" applyAlignment="1">
      <alignment horizontal="center" vertical="center" wrapText="1"/>
    </xf>
    <xf numFmtId="0" fontId="33" fillId="3" borderId="157" xfId="0" applyFont="1" applyFill="1" applyBorder="1" applyAlignment="1">
      <alignment horizontal="center" vertical="center" wrapText="1"/>
    </xf>
    <xf numFmtId="0" fontId="33" fillId="3" borderId="195" xfId="0" applyFont="1" applyFill="1" applyBorder="1" applyAlignment="1">
      <alignment horizontal="center" vertical="center" wrapText="1"/>
    </xf>
    <xf numFmtId="0" fontId="48" fillId="14" borderId="159" xfId="0" applyFont="1" applyFill="1" applyBorder="1" applyAlignment="1">
      <alignment horizontal="center" vertical="center" wrapText="1"/>
    </xf>
    <xf numFmtId="0" fontId="33" fillId="3" borderId="141" xfId="0" applyFont="1" applyFill="1" applyBorder="1" applyAlignment="1">
      <alignment horizontal="center" vertical="center" wrapText="1"/>
    </xf>
    <xf numFmtId="0" fontId="33" fillId="3" borderId="194" xfId="0" applyFont="1" applyFill="1" applyBorder="1" applyAlignment="1">
      <alignment horizontal="center" vertical="center" wrapText="1"/>
    </xf>
    <xf numFmtId="0" fontId="33" fillId="0" borderId="141" xfId="0" applyFont="1" applyBorder="1" applyAlignment="1">
      <alignment horizontal="left" vertical="center" wrapText="1"/>
    </xf>
    <xf numFmtId="0" fontId="33" fillId="0" borderId="142" xfId="0" applyFont="1" applyBorder="1" applyAlignment="1">
      <alignment horizontal="left" vertical="center" wrapText="1"/>
    </xf>
    <xf numFmtId="0" fontId="33" fillId="0" borderId="143" xfId="0" applyFont="1" applyBorder="1" applyAlignment="1">
      <alignment horizontal="left" vertical="center" wrapText="1"/>
    </xf>
    <xf numFmtId="0" fontId="33" fillId="0" borderId="157" xfId="0" applyFont="1" applyBorder="1" applyAlignment="1">
      <alignment horizontal="left" vertical="center" wrapText="1"/>
    </xf>
    <xf numFmtId="0" fontId="33" fillId="0" borderId="152" xfId="0" applyFont="1" applyBorder="1" applyAlignment="1">
      <alignment horizontal="left" vertical="center" wrapText="1"/>
    </xf>
    <xf numFmtId="0" fontId="33" fillId="0" borderId="158" xfId="0" applyFont="1" applyBorder="1" applyAlignment="1">
      <alignment horizontal="left" vertical="center" wrapText="1"/>
    </xf>
    <xf numFmtId="0" fontId="33" fillId="3" borderId="145" xfId="0" applyFont="1" applyFill="1" applyBorder="1" applyAlignment="1">
      <alignment horizontal="center" vertical="center" wrapText="1"/>
    </xf>
    <xf numFmtId="0" fontId="33" fillId="3" borderId="169" xfId="0" applyFont="1" applyFill="1" applyBorder="1" applyAlignment="1">
      <alignment horizontal="center" vertical="center" wrapText="1"/>
    </xf>
    <xf numFmtId="0" fontId="33" fillId="3" borderId="145" xfId="0" applyFont="1" applyFill="1" applyBorder="1" applyAlignment="1" applyProtection="1">
      <alignment horizontal="left" vertical="center" wrapText="1"/>
      <protection locked="0"/>
    </xf>
    <xf numFmtId="0" fontId="33" fillId="3" borderId="165" xfId="0" applyFont="1" applyFill="1" applyBorder="1" applyAlignment="1" applyProtection="1">
      <alignment horizontal="left" vertical="center" wrapText="1"/>
      <protection locked="0"/>
    </xf>
    <xf numFmtId="0" fontId="33" fillId="3" borderId="169" xfId="0" applyFont="1" applyFill="1" applyBorder="1" applyAlignment="1" applyProtection="1">
      <alignment horizontal="left" vertical="center" wrapText="1"/>
      <protection locked="0"/>
    </xf>
    <xf numFmtId="0" fontId="33" fillId="0" borderId="145" xfId="0" applyFont="1" applyBorder="1" applyAlignment="1">
      <alignment horizontal="left" vertical="center" wrapText="1"/>
    </xf>
    <xf numFmtId="0" fontId="33" fillId="0" borderId="165" xfId="0" applyFont="1" applyBorder="1" applyAlignment="1">
      <alignment horizontal="left" vertical="center" wrapText="1"/>
    </xf>
    <xf numFmtId="0" fontId="33" fillId="0" borderId="169" xfId="0" applyFont="1" applyBorder="1" applyAlignment="1">
      <alignment horizontal="left" vertical="center" wrapText="1"/>
    </xf>
    <xf numFmtId="0" fontId="7" fillId="0" borderId="240" xfId="0" applyFont="1" applyBorder="1" applyAlignment="1">
      <alignment horizontal="left" vertical="center" wrapText="1"/>
    </xf>
    <xf numFmtId="0" fontId="7" fillId="0" borderId="241" xfId="0" applyFont="1" applyBorder="1" applyAlignment="1">
      <alignment horizontal="left" vertical="center" wrapText="1"/>
    </xf>
    <xf numFmtId="0" fontId="7" fillId="0" borderId="242" xfId="0" applyFont="1" applyBorder="1" applyAlignment="1">
      <alignment horizontal="left" vertical="center" wrapText="1"/>
    </xf>
    <xf numFmtId="0" fontId="37" fillId="0" borderId="258" xfId="0" applyFont="1" applyBorder="1" applyAlignment="1" applyProtection="1">
      <alignment horizontal="center" vertical="center" wrapText="1"/>
      <protection locked="0"/>
    </xf>
    <xf numFmtId="0" fontId="37" fillId="0" borderId="253" xfId="0" applyFont="1" applyBorder="1" applyAlignment="1" applyProtection="1">
      <alignment horizontal="center" vertical="center" wrapText="1"/>
      <protection locked="0"/>
    </xf>
    <xf numFmtId="0" fontId="37" fillId="0" borderId="259" xfId="0" applyFont="1" applyBorder="1" applyAlignment="1" applyProtection="1">
      <alignment horizontal="center" vertical="center" wrapText="1"/>
      <protection locked="0"/>
    </xf>
    <xf numFmtId="0" fontId="70" fillId="0" borderId="258" xfId="0" applyFont="1" applyBorder="1" applyAlignment="1" applyProtection="1">
      <alignment horizontal="center" vertical="center" wrapText="1"/>
      <protection locked="0"/>
    </xf>
    <xf numFmtId="0" fontId="70" fillId="0" borderId="253" xfId="0" applyFont="1" applyBorder="1" applyAlignment="1" applyProtection="1">
      <alignment horizontal="center" vertical="center" wrapText="1"/>
      <protection locked="0"/>
    </xf>
    <xf numFmtId="0" fontId="70" fillId="0" borderId="259" xfId="0" applyFont="1" applyBorder="1" applyAlignment="1" applyProtection="1">
      <alignment horizontal="center" vertical="center" wrapText="1"/>
      <protection locked="0"/>
    </xf>
    <xf numFmtId="0" fontId="70" fillId="0" borderId="255" xfId="0" applyFont="1" applyBorder="1" applyAlignment="1" applyProtection="1">
      <alignment horizontal="center" vertical="center" wrapText="1"/>
      <protection locked="0"/>
    </xf>
    <xf numFmtId="0" fontId="70" fillId="0" borderId="256" xfId="0" applyFont="1" applyBorder="1" applyAlignment="1" applyProtection="1">
      <alignment horizontal="center" vertical="center" wrapText="1"/>
      <protection locked="0"/>
    </xf>
    <xf numFmtId="0" fontId="70" fillId="0" borderId="257" xfId="0" applyFont="1" applyBorder="1" applyAlignment="1" applyProtection="1">
      <alignment horizontal="center" vertical="center" wrapText="1"/>
      <protection locked="0"/>
    </xf>
    <xf numFmtId="0" fontId="37" fillId="0" borderId="289" xfId="0" applyFont="1" applyBorder="1" applyAlignment="1">
      <alignment horizontal="left" vertical="center" wrapText="1" indent="2"/>
    </xf>
    <xf numFmtId="0" fontId="37" fillId="0" borderId="227" xfId="0" applyFont="1" applyBorder="1" applyAlignment="1">
      <alignment horizontal="left" vertical="center" wrapText="1" indent="2"/>
    </xf>
    <xf numFmtId="0" fontId="37" fillId="0" borderId="313" xfId="0" applyFont="1" applyBorder="1" applyAlignment="1">
      <alignment horizontal="left" vertical="center" wrapText="1" indent="2"/>
    </xf>
    <xf numFmtId="0" fontId="104" fillId="2" borderId="280" xfId="0" applyFont="1" applyFill="1" applyBorder="1" applyAlignment="1">
      <alignment horizontal="center" vertical="center" wrapText="1"/>
    </xf>
    <xf numFmtId="0" fontId="104" fillId="2" borderId="28" xfId="0" applyFont="1" applyFill="1" applyBorder="1" applyAlignment="1">
      <alignment horizontal="center" vertical="center" wrapText="1"/>
    </xf>
    <xf numFmtId="0" fontId="104" fillId="2" borderId="243" xfId="0" applyFont="1" applyFill="1" applyBorder="1" applyAlignment="1">
      <alignment horizontal="center" vertical="center" wrapText="1"/>
    </xf>
    <xf numFmtId="0" fontId="37" fillId="23" borderId="236" xfId="0" applyFont="1" applyFill="1" applyBorder="1" applyAlignment="1">
      <alignment horizontal="left" vertical="center" wrapText="1"/>
    </xf>
    <xf numFmtId="0" fontId="37" fillId="23" borderId="43" xfId="0" applyFont="1" applyFill="1" applyBorder="1" applyAlignment="1">
      <alignment horizontal="left" vertical="center" wrapText="1"/>
    </xf>
    <xf numFmtId="0" fontId="37" fillId="23" borderId="263" xfId="0" applyFont="1" applyFill="1" applyBorder="1" applyAlignment="1">
      <alignment horizontal="left" vertical="center" wrapText="1"/>
    </xf>
    <xf numFmtId="0" fontId="104" fillId="2" borderId="154" xfId="0" applyFont="1" applyFill="1" applyBorder="1" applyAlignment="1">
      <alignment horizontal="center" vertical="center" wrapText="1"/>
    </xf>
    <xf numFmtId="0" fontId="104" fillId="2" borderId="155" xfId="0" applyFont="1" applyFill="1" applyBorder="1" applyAlignment="1">
      <alignment horizontal="center" vertical="center" wrapText="1"/>
    </xf>
    <xf numFmtId="0" fontId="104" fillId="2" borderId="156" xfId="0" applyFont="1" applyFill="1" applyBorder="1" applyAlignment="1">
      <alignment horizontal="center" vertical="center" wrapText="1"/>
    </xf>
    <xf numFmtId="0" fontId="7" fillId="0" borderId="266" xfId="0" applyFont="1" applyBorder="1" applyAlignment="1" applyProtection="1">
      <alignment horizontal="center" vertical="center" wrapText="1"/>
      <protection locked="0"/>
    </xf>
    <xf numFmtId="0" fontId="7" fillId="0" borderId="215" xfId="0" applyFont="1" applyBorder="1" applyAlignment="1" applyProtection="1">
      <alignment horizontal="center" vertical="center" wrapText="1"/>
      <protection locked="0"/>
    </xf>
    <xf numFmtId="0" fontId="7" fillId="0" borderId="267" xfId="0" applyFont="1" applyBorder="1" applyAlignment="1" applyProtection="1">
      <alignment horizontal="center" vertical="center" wrapText="1"/>
      <protection locked="0"/>
    </xf>
    <xf numFmtId="0" fontId="7" fillId="0" borderId="275" xfId="0" applyFont="1" applyBorder="1" applyAlignment="1" applyProtection="1">
      <alignment horizontal="center" vertical="center" wrapText="1"/>
      <protection locked="0"/>
    </xf>
    <xf numFmtId="0" fontId="7" fillId="0" borderId="220" xfId="0" applyFont="1" applyBorder="1" applyAlignment="1" applyProtection="1">
      <alignment horizontal="center" vertical="center" wrapText="1"/>
      <protection locked="0"/>
    </xf>
    <xf numFmtId="0" fontId="7" fillId="0" borderId="276" xfId="0" applyFont="1" applyBorder="1" applyAlignment="1" applyProtection="1">
      <alignment horizontal="center" vertical="center" wrapText="1"/>
      <protection locked="0"/>
    </xf>
    <xf numFmtId="0" fontId="37" fillId="0" borderId="245" xfId="0" applyFont="1" applyBorder="1" applyAlignment="1">
      <alignment horizontal="left" vertical="center" wrapText="1" indent="2"/>
    </xf>
    <xf numFmtId="0" fontId="37" fillId="0" borderId="226" xfId="0" applyFont="1" applyBorder="1" applyAlignment="1">
      <alignment horizontal="left" vertical="center" wrapText="1" indent="2"/>
    </xf>
    <xf numFmtId="0" fontId="37" fillId="0" borderId="248" xfId="0" applyFont="1" applyBorder="1" applyAlignment="1">
      <alignment horizontal="left" vertical="center" wrapText="1" indent="2"/>
    </xf>
    <xf numFmtId="0" fontId="37" fillId="0" borderId="314" xfId="0" applyFont="1" applyBorder="1" applyAlignment="1">
      <alignment horizontal="left" vertical="center" wrapText="1" indent="2"/>
    </xf>
    <xf numFmtId="0" fontId="37" fillId="0" borderId="228" xfId="0" applyFont="1" applyBorder="1" applyAlignment="1">
      <alignment horizontal="left" vertical="center" wrapText="1" indent="2"/>
    </xf>
    <xf numFmtId="0" fontId="37" fillId="0" borderId="315" xfId="0" applyFont="1" applyBorder="1" applyAlignment="1">
      <alignment horizontal="left" vertical="center" wrapText="1" indent="2"/>
    </xf>
    <xf numFmtId="0" fontId="104" fillId="2" borderId="42" xfId="0" applyFont="1" applyFill="1" applyBorder="1" applyAlignment="1">
      <alignment horizontal="center" vertical="center" wrapText="1"/>
    </xf>
    <xf numFmtId="0" fontId="104" fillId="2" borderId="43" xfId="0" applyFont="1" applyFill="1" applyBorder="1" applyAlignment="1">
      <alignment horizontal="center" vertical="center" wrapText="1"/>
    </xf>
    <xf numFmtId="0" fontId="104" fillId="2" borderId="263" xfId="0" applyFont="1" applyFill="1" applyBorder="1" applyAlignment="1">
      <alignment horizontal="center" vertical="center" wrapText="1"/>
    </xf>
    <xf numFmtId="0" fontId="37" fillId="0" borderId="260" xfId="0" applyFont="1" applyBorder="1" applyAlignment="1" applyProtection="1">
      <alignment horizontal="center" vertical="center" wrapText="1"/>
      <protection locked="0"/>
    </xf>
    <xf numFmtId="0" fontId="37" fillId="0" borderId="261" xfId="0" applyFont="1" applyBorder="1" applyAlignment="1" applyProtection="1">
      <alignment horizontal="center" vertical="center" wrapText="1"/>
      <protection locked="0"/>
    </xf>
    <xf numFmtId="0" fontId="37" fillId="0" borderId="262" xfId="0" applyFont="1" applyBorder="1" applyAlignment="1" applyProtection="1">
      <alignment horizontal="center" vertical="center" wrapText="1"/>
      <protection locked="0"/>
    </xf>
    <xf numFmtId="0" fontId="50" fillId="22" borderId="132" xfId="0" applyFont="1" applyFill="1" applyBorder="1" applyAlignment="1">
      <alignment horizontal="center" vertical="center" wrapText="1"/>
    </xf>
    <xf numFmtId="0" fontId="7" fillId="0" borderId="154" xfId="0" applyFont="1" applyBorder="1" applyAlignment="1">
      <alignment horizontal="center" vertical="center" wrapText="1"/>
    </xf>
    <xf numFmtId="0" fontId="7" fillId="0" borderId="155" xfId="0" applyFont="1" applyBorder="1" applyAlignment="1">
      <alignment horizontal="center" vertical="center" wrapText="1"/>
    </xf>
    <xf numFmtId="0" fontId="7" fillId="0" borderId="156" xfId="0" applyFont="1" applyBorder="1" applyAlignment="1">
      <alignment horizontal="center" vertical="center" wrapText="1"/>
    </xf>
    <xf numFmtId="0" fontId="50" fillId="22" borderId="210" xfId="0" applyFont="1" applyFill="1" applyBorder="1" applyAlignment="1">
      <alignment horizontal="center" vertical="center" wrapText="1"/>
    </xf>
    <xf numFmtId="0" fontId="50" fillId="22" borderId="0" xfId="0" applyFont="1" applyFill="1" applyAlignment="1">
      <alignment horizontal="center" vertical="center" wrapText="1"/>
    </xf>
    <xf numFmtId="0" fontId="50" fillId="22" borderId="211" xfId="0" applyFont="1" applyFill="1" applyBorder="1" applyAlignment="1">
      <alignment horizontal="center" vertical="center" wrapText="1"/>
    </xf>
    <xf numFmtId="0" fontId="7" fillId="0" borderId="23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63" xfId="0" applyFont="1" applyBorder="1" applyAlignment="1">
      <alignment horizontal="center" vertical="center" wrapText="1"/>
    </xf>
    <xf numFmtId="0" fontId="7" fillId="0" borderId="273" xfId="0" applyFont="1" applyBorder="1" applyAlignment="1" applyProtection="1">
      <alignment horizontal="center" vertical="center" wrapText="1"/>
      <protection locked="0"/>
    </xf>
    <xf numFmtId="0" fontId="7" fillId="0" borderId="231" xfId="0" applyFont="1" applyBorder="1" applyAlignment="1" applyProtection="1">
      <alignment horizontal="center" vertical="center" wrapText="1"/>
      <protection locked="0"/>
    </xf>
    <xf numFmtId="0" fontId="7" fillId="0" borderId="274" xfId="0" applyFont="1" applyBorder="1" applyAlignment="1" applyProtection="1">
      <alignment horizontal="center" vertical="center" wrapText="1"/>
      <protection locked="0"/>
    </xf>
    <xf numFmtId="0" fontId="7" fillId="0" borderId="154" xfId="0" applyFont="1" applyBorder="1" applyAlignment="1" applyProtection="1">
      <alignment horizontal="center" vertical="center" wrapText="1"/>
      <protection locked="0"/>
    </xf>
    <xf numFmtId="0" fontId="7" fillId="0" borderId="155" xfId="0" applyFont="1" applyBorder="1" applyAlignment="1" applyProtection="1">
      <alignment horizontal="center" vertical="center" wrapText="1"/>
      <protection locked="0"/>
    </xf>
    <xf numFmtId="0" fontId="7" fillId="0" borderId="156" xfId="0" applyFont="1" applyBorder="1" applyAlignment="1" applyProtection="1">
      <alignment horizontal="center" vertical="center" wrapText="1"/>
      <protection locked="0"/>
    </xf>
    <xf numFmtId="0" fontId="7" fillId="0" borderId="154" xfId="0" quotePrefix="1" applyFont="1" applyBorder="1" applyAlignment="1" applyProtection="1">
      <alignment horizontal="center" vertical="center" wrapText="1"/>
      <protection locked="0"/>
    </xf>
    <xf numFmtId="0" fontId="7" fillId="0" borderId="155" xfId="0" quotePrefix="1" applyFont="1" applyBorder="1" applyAlignment="1" applyProtection="1">
      <alignment horizontal="center" vertical="center" wrapText="1"/>
      <protection locked="0"/>
    </xf>
    <xf numFmtId="0" fontId="7" fillId="0" borderId="156" xfId="0" quotePrefix="1" applyFont="1" applyBorder="1" applyAlignment="1" applyProtection="1">
      <alignment horizontal="center" vertical="center" wrapText="1"/>
      <protection locked="0"/>
    </xf>
    <xf numFmtId="0" fontId="37" fillId="0" borderId="268" xfId="0" applyFont="1" applyBorder="1" applyAlignment="1">
      <alignment horizontal="left" vertical="top" wrapText="1"/>
    </xf>
    <xf numFmtId="0" fontId="37" fillId="0" borderId="218" xfId="0" applyFont="1" applyBorder="1" applyAlignment="1">
      <alignment horizontal="left" vertical="top" wrapText="1"/>
    </xf>
    <xf numFmtId="0" fontId="37" fillId="0" borderId="269" xfId="0" applyFont="1" applyBorder="1" applyAlignment="1">
      <alignment horizontal="left" vertical="top" wrapText="1"/>
    </xf>
    <xf numFmtId="0" fontId="7" fillId="0" borderId="0" xfId="0" applyFont="1" applyAlignment="1">
      <alignment horizontal="left" vertical="center" wrapText="1"/>
    </xf>
    <xf numFmtId="0" fontId="50" fillId="22" borderId="277" xfId="0" applyFont="1" applyFill="1" applyBorder="1" applyAlignment="1">
      <alignment horizontal="center" vertical="center" wrapText="1"/>
    </xf>
    <xf numFmtId="0" fontId="50" fillId="22" borderId="278" xfId="0" applyFont="1" applyFill="1" applyBorder="1" applyAlignment="1">
      <alignment horizontal="center" vertical="center" wrapText="1"/>
    </xf>
    <xf numFmtId="0" fontId="50" fillId="22" borderId="279" xfId="0" applyFont="1" applyFill="1" applyBorder="1" applyAlignment="1">
      <alignment horizontal="center" vertical="center" wrapText="1"/>
    </xf>
    <xf numFmtId="0" fontId="7" fillId="0" borderId="245" xfId="0" applyFont="1" applyBorder="1" applyAlignment="1">
      <alignment horizontal="left" vertical="center" wrapText="1"/>
    </xf>
    <xf numFmtId="0" fontId="7" fillId="0" borderId="226" xfId="0" applyFont="1" applyBorder="1" applyAlignment="1">
      <alignment horizontal="left" vertical="center" wrapText="1"/>
    </xf>
    <xf numFmtId="0" fontId="7" fillId="0" borderId="248" xfId="0" applyFont="1" applyBorder="1" applyAlignment="1">
      <alignment horizontal="left" vertical="center" wrapText="1"/>
    </xf>
    <xf numFmtId="0" fontId="37" fillId="0" borderId="264" xfId="0" applyFont="1" applyBorder="1" applyAlignment="1">
      <alignment horizontal="left" vertical="top" wrapText="1"/>
    </xf>
    <xf numFmtId="0" fontId="37" fillId="0" borderId="216" xfId="0" applyFont="1" applyBorder="1" applyAlignment="1">
      <alignment horizontal="left" vertical="top" wrapText="1"/>
    </xf>
    <xf numFmtId="0" fontId="37" fillId="0" borderId="265" xfId="0" applyFont="1" applyBorder="1" applyAlignment="1">
      <alignment horizontal="left" vertical="top" wrapText="1"/>
    </xf>
    <xf numFmtId="0" fontId="37" fillId="0" borderId="266" xfId="0" applyFont="1" applyBorder="1" applyAlignment="1">
      <alignment horizontal="left" vertical="top" wrapText="1"/>
    </xf>
    <xf numFmtId="0" fontId="37" fillId="0" borderId="215" xfId="0" applyFont="1" applyBorder="1" applyAlignment="1">
      <alignment horizontal="left" vertical="top" wrapText="1"/>
    </xf>
    <xf numFmtId="0" fontId="37" fillId="0" borderId="267" xfId="0" applyFont="1" applyBorder="1" applyAlignment="1">
      <alignment horizontal="left" vertical="top" wrapText="1"/>
    </xf>
    <xf numFmtId="0" fontId="7" fillId="0" borderId="246" xfId="0" applyFont="1" applyBorder="1" applyAlignment="1">
      <alignment horizontal="left" vertical="center" wrapText="1"/>
    </xf>
    <xf numFmtId="0" fontId="7" fillId="0" borderId="247" xfId="0" applyFont="1" applyBorder="1" applyAlignment="1">
      <alignment horizontal="left" vertical="center" wrapText="1"/>
    </xf>
    <xf numFmtId="0" fontId="7" fillId="0" borderId="249" xfId="0" applyFont="1" applyBorder="1" applyAlignment="1">
      <alignment horizontal="left" vertical="center" wrapText="1"/>
    </xf>
    <xf numFmtId="0" fontId="7" fillId="0" borderId="270" xfId="0" applyFont="1" applyBorder="1" applyAlignment="1" applyProtection="1">
      <alignment horizontal="center" vertical="center" wrapText="1"/>
      <protection locked="0"/>
    </xf>
    <xf numFmtId="0" fontId="7" fillId="0" borderId="271" xfId="0" applyFont="1" applyBorder="1" applyAlignment="1" applyProtection="1">
      <alignment horizontal="center" vertical="center" wrapText="1"/>
      <protection locked="0"/>
    </xf>
    <xf numFmtId="0" fontId="7" fillId="0" borderId="272" xfId="0" applyFont="1" applyBorder="1" applyAlignment="1" applyProtection="1">
      <alignment horizontal="center" vertical="center" wrapText="1"/>
      <protection locked="0"/>
    </xf>
    <xf numFmtId="38" fontId="40" fillId="0" borderId="0" xfId="0" applyNumberFormat="1" applyFont="1" applyAlignment="1">
      <alignment horizontal="left"/>
    </xf>
    <xf numFmtId="38" fontId="11" fillId="0" borderId="0" xfId="0" applyNumberFormat="1" applyFont="1" applyAlignment="1">
      <alignment horizontal="center"/>
    </xf>
    <xf numFmtId="0" fontId="50" fillId="22" borderId="250" xfId="0" applyFont="1" applyFill="1" applyBorder="1" applyAlignment="1">
      <alignment horizontal="center" vertical="center" wrapText="1"/>
    </xf>
    <xf numFmtId="0" fontId="50" fillId="22" borderId="307" xfId="0" applyFont="1" applyFill="1" applyBorder="1" applyAlignment="1">
      <alignment horizontal="center" vertical="center" wrapText="1"/>
    </xf>
    <xf numFmtId="164" fontId="50" fillId="21" borderId="277" xfId="0" applyNumberFormat="1" applyFont="1" applyFill="1" applyBorder="1" applyAlignment="1">
      <alignment horizontal="center" vertical="center"/>
    </xf>
    <xf numFmtId="164" fontId="50" fillId="21" borderId="278" xfId="0" applyNumberFormat="1" applyFont="1" applyFill="1" applyBorder="1" applyAlignment="1">
      <alignment horizontal="center" vertical="center"/>
    </xf>
    <xf numFmtId="164" fontId="50" fillId="21" borderId="279" xfId="0" applyNumberFormat="1" applyFont="1" applyFill="1" applyBorder="1" applyAlignment="1">
      <alignment horizontal="center" vertical="center"/>
    </xf>
    <xf numFmtId="0" fontId="50" fillId="22" borderId="291" xfId="0" applyFont="1" applyFill="1" applyBorder="1" applyAlignment="1">
      <alignment horizontal="center" vertical="center" wrapText="1"/>
    </xf>
    <xf numFmtId="0" fontId="50" fillId="22" borderId="294" xfId="0" applyFont="1" applyFill="1" applyBorder="1" applyAlignment="1">
      <alignment horizontal="center" vertical="center" wrapText="1"/>
    </xf>
    <xf numFmtId="0" fontId="50" fillId="22" borderId="251" xfId="0" applyFont="1" applyFill="1" applyBorder="1" applyAlignment="1">
      <alignment horizontal="center" vertical="center" wrapText="1"/>
    </xf>
    <xf numFmtId="0" fontId="50" fillId="22" borderId="293" xfId="0" applyFont="1" applyFill="1" applyBorder="1" applyAlignment="1">
      <alignment horizontal="center" vertical="center" wrapText="1"/>
    </xf>
    <xf numFmtId="164" fontId="50" fillId="21" borderId="292" xfId="0" applyNumberFormat="1" applyFont="1" applyFill="1" applyBorder="1" applyAlignment="1">
      <alignment horizontal="center" vertical="center"/>
    </xf>
    <xf numFmtId="0" fontId="33" fillId="3" borderId="126" xfId="0" applyFont="1" applyFill="1" applyBorder="1" applyAlignment="1" applyProtection="1">
      <alignment horizontal="center" vertical="center" wrapText="1"/>
      <protection locked="0"/>
    </xf>
    <xf numFmtId="0" fontId="33" fillId="3" borderId="212" xfId="0" applyFont="1" applyFill="1" applyBorder="1" applyAlignment="1" applyProtection="1">
      <alignment horizontal="center" vertical="center" wrapText="1"/>
      <protection locked="0"/>
    </xf>
    <xf numFmtId="0" fontId="33" fillId="3" borderId="233" xfId="0" applyFont="1" applyFill="1" applyBorder="1" applyAlignment="1" applyProtection="1">
      <alignment horizontal="center" vertical="center" wrapText="1"/>
      <protection locked="0"/>
    </xf>
    <xf numFmtId="0" fontId="33" fillId="3" borderId="145" xfId="0" applyFont="1" applyFill="1" applyBorder="1" applyAlignment="1">
      <alignment horizontal="left" vertical="center" wrapText="1"/>
    </xf>
    <xf numFmtId="0" fontId="33" fillId="3" borderId="169" xfId="0" applyFont="1" applyFill="1" applyBorder="1" applyAlignment="1">
      <alignment horizontal="left" vertical="center" wrapText="1"/>
    </xf>
    <xf numFmtId="0" fontId="33" fillId="3" borderId="258" xfId="0" applyFont="1" applyFill="1" applyBorder="1" applyAlignment="1">
      <alignment horizontal="left" vertical="center" wrapText="1"/>
    </xf>
    <xf numFmtId="0" fontId="33" fillId="3" borderId="259" xfId="0" applyFont="1" applyFill="1" applyBorder="1" applyAlignment="1">
      <alignment horizontal="left" vertical="center" wrapText="1"/>
    </xf>
    <xf numFmtId="0" fontId="33" fillId="3" borderId="146" xfId="0" applyFont="1" applyFill="1" applyBorder="1" applyAlignment="1">
      <alignment horizontal="left" vertical="center" wrapText="1"/>
    </xf>
    <xf numFmtId="0" fontId="33" fillId="3" borderId="312" xfId="0" applyFont="1" applyFill="1" applyBorder="1" applyAlignment="1">
      <alignment horizontal="left" vertical="center" wrapText="1"/>
    </xf>
    <xf numFmtId="0" fontId="33" fillId="3" borderId="303" xfId="0" applyFont="1" applyFill="1" applyBorder="1" applyAlignment="1">
      <alignment horizontal="left" vertical="center" wrapText="1"/>
    </xf>
    <xf numFmtId="0" fontId="33" fillId="3" borderId="310" xfId="0" applyFont="1" applyFill="1" applyBorder="1" applyAlignment="1">
      <alignment horizontal="left" vertical="center" wrapText="1"/>
    </xf>
    <xf numFmtId="0" fontId="33" fillId="3" borderId="305" xfId="0" applyFont="1" applyFill="1" applyBorder="1" applyAlignment="1" applyProtection="1">
      <alignment horizontal="center" vertical="center" wrapText="1"/>
      <protection locked="0"/>
    </xf>
    <xf numFmtId="0" fontId="33" fillId="3" borderId="301" xfId="0" applyFont="1" applyFill="1" applyBorder="1" applyAlignment="1">
      <alignment horizontal="left" vertical="center" wrapText="1"/>
    </xf>
    <xf numFmtId="0" fontId="33" fillId="3" borderId="311" xfId="0" applyFont="1" applyFill="1" applyBorder="1" applyAlignment="1">
      <alignment horizontal="left" vertical="center" wrapText="1"/>
    </xf>
    <xf numFmtId="0" fontId="33" fillId="3" borderId="302" xfId="0" applyFont="1" applyFill="1" applyBorder="1" applyAlignment="1">
      <alignment horizontal="left" vertical="center" wrapText="1"/>
    </xf>
    <xf numFmtId="0" fontId="33" fillId="3" borderId="96" xfId="0" applyFont="1" applyFill="1" applyBorder="1" applyAlignment="1">
      <alignment horizontal="left" vertical="center" wrapText="1"/>
    </xf>
    <xf numFmtId="0" fontId="33" fillId="3" borderId="244" xfId="0" applyFont="1" applyFill="1" applyBorder="1" applyAlignment="1">
      <alignment horizontal="left" vertical="center" wrapText="1"/>
    </xf>
    <xf numFmtId="0" fontId="33" fillId="3" borderId="160" xfId="0" applyFont="1" applyFill="1" applyBorder="1" applyAlignment="1">
      <alignment horizontal="center" vertical="center" wrapText="1"/>
    </xf>
    <xf numFmtId="0" fontId="33" fillId="3" borderId="233" xfId="0" applyFont="1" applyFill="1" applyBorder="1" applyAlignment="1">
      <alignment horizontal="center" vertical="center" wrapText="1"/>
    </xf>
    <xf numFmtId="0" fontId="33" fillId="3" borderId="96" xfId="0" applyFont="1" applyFill="1" applyBorder="1" applyAlignment="1">
      <alignment horizontal="center" vertical="center" wrapText="1"/>
    </xf>
    <xf numFmtId="0" fontId="33" fillId="3" borderId="191" xfId="0" applyFont="1" applyFill="1" applyBorder="1" applyAlignment="1">
      <alignment horizontal="center" vertical="center" wrapText="1"/>
    </xf>
    <xf numFmtId="0" fontId="33" fillId="0" borderId="302" xfId="0" applyFont="1" applyBorder="1" applyAlignment="1">
      <alignment horizontal="left" vertical="center" wrapText="1"/>
    </xf>
    <xf numFmtId="0" fontId="33" fillId="0" borderId="310" xfId="0" applyFont="1" applyBorder="1" applyAlignment="1">
      <alignment horizontal="left" vertical="center" wrapText="1"/>
    </xf>
    <xf numFmtId="0" fontId="50" fillId="22" borderId="185" xfId="0" applyFont="1" applyFill="1" applyBorder="1" applyAlignment="1">
      <alignment horizontal="center" vertical="center" wrapText="1"/>
    </xf>
    <xf numFmtId="164" fontId="50" fillId="21" borderId="42" xfId="0" applyNumberFormat="1" applyFont="1" applyFill="1" applyBorder="1" applyAlignment="1">
      <alignment horizontal="center" vertical="center"/>
    </xf>
    <xf numFmtId="164" fontId="50" fillId="21" borderId="43" xfId="0" applyNumberFormat="1" applyFont="1" applyFill="1" applyBorder="1" applyAlignment="1">
      <alignment horizontal="center" vertical="center"/>
    </xf>
    <xf numFmtId="164" fontId="50" fillId="21" borderId="44" xfId="0" applyNumberFormat="1" applyFont="1" applyFill="1" applyBorder="1" applyAlignment="1">
      <alignment horizontal="center" vertical="center"/>
    </xf>
    <xf numFmtId="0" fontId="33" fillId="3" borderId="120" xfId="0" applyFont="1" applyFill="1" applyBorder="1" applyAlignment="1">
      <alignment horizontal="center" vertical="center" wrapText="1"/>
    </xf>
    <xf numFmtId="0" fontId="33" fillId="3" borderId="130" xfId="0" applyFont="1" applyFill="1" applyBorder="1" applyAlignment="1">
      <alignment horizontal="center" vertical="center" wrapText="1"/>
    </xf>
    <xf numFmtId="0" fontId="33" fillId="3" borderId="317" xfId="0" applyFont="1" applyFill="1" applyBorder="1" applyAlignment="1">
      <alignment horizontal="left" vertical="center" wrapText="1"/>
    </xf>
    <xf numFmtId="0" fontId="33" fillId="3" borderId="318" xfId="0" applyFont="1" applyFill="1" applyBorder="1" applyAlignment="1">
      <alignment horizontal="left" vertical="center" wrapText="1"/>
    </xf>
    <xf numFmtId="0" fontId="50" fillId="22" borderId="190" xfId="0" applyFont="1" applyFill="1" applyBorder="1" applyAlignment="1">
      <alignment horizontal="center" vertical="center" wrapText="1"/>
    </xf>
    <xf numFmtId="0" fontId="50" fillId="22" borderId="31" xfId="0" applyFont="1" applyFill="1" applyBorder="1" applyAlignment="1">
      <alignment horizontal="center" vertical="center" wrapText="1"/>
    </xf>
    <xf numFmtId="38" fontId="20" fillId="0" borderId="0" xfId="0" applyNumberFormat="1" applyFont="1" applyAlignment="1">
      <alignment horizontal="center" vertical="center" wrapText="1"/>
    </xf>
    <xf numFmtId="38" fontId="39" fillId="0" borderId="0" xfId="0" applyNumberFormat="1" applyFont="1" applyAlignment="1">
      <alignment horizontal="left" vertical="center"/>
    </xf>
    <xf numFmtId="172" fontId="14" fillId="0" borderId="154" xfId="0" applyNumberFormat="1" applyFont="1" applyBorder="1" applyAlignment="1">
      <alignment horizontal="center" vertical="center"/>
    </xf>
    <xf numFmtId="172" fontId="14" fillId="0" borderId="155" xfId="0" applyNumberFormat="1" applyFont="1" applyBorder="1" applyAlignment="1">
      <alignment horizontal="center" vertical="center"/>
    </xf>
    <xf numFmtId="172" fontId="14" fillId="0" borderId="156" xfId="0" applyNumberFormat="1" applyFont="1" applyBorder="1" applyAlignment="1">
      <alignment horizontal="center" vertical="center"/>
    </xf>
    <xf numFmtId="38" fontId="72" fillId="21" borderId="154" xfId="0" applyNumberFormat="1" applyFont="1" applyFill="1" applyBorder="1" applyAlignment="1">
      <alignment horizontal="center" vertical="center" wrapText="1"/>
    </xf>
    <xf numFmtId="38" fontId="72" fillId="21" borderId="155" xfId="0" applyNumberFormat="1" applyFont="1" applyFill="1" applyBorder="1" applyAlignment="1">
      <alignment horizontal="center" vertical="center" wrapText="1"/>
    </xf>
    <xf numFmtId="38" fontId="72" fillId="21" borderId="156" xfId="0" applyNumberFormat="1" applyFont="1" applyFill="1" applyBorder="1" applyAlignment="1">
      <alignment horizontal="center" vertical="center" wrapText="1"/>
    </xf>
    <xf numFmtId="0" fontId="55" fillId="0" borderId="152" xfId="4" applyBorder="1" applyAlignment="1">
      <alignment horizontal="left" wrapText="1"/>
    </xf>
    <xf numFmtId="0" fontId="55" fillId="0" borderId="195" xfId="4" applyBorder="1" applyAlignment="1">
      <alignment horizontal="left" wrapText="1"/>
    </xf>
    <xf numFmtId="0" fontId="55" fillId="0" borderId="198" xfId="4" applyBorder="1" applyAlignment="1">
      <alignment horizontal="left" wrapText="1"/>
    </xf>
    <xf numFmtId="0" fontId="58" fillId="15" borderId="235" xfId="4" applyFont="1" applyFill="1" applyBorder="1" applyAlignment="1">
      <alignment horizontal="right" wrapText="1"/>
    </xf>
    <xf numFmtId="0" fontId="58" fillId="15" borderId="98" xfId="4" applyFont="1" applyFill="1" applyBorder="1" applyAlignment="1">
      <alignment horizontal="right" wrapText="1"/>
    </xf>
    <xf numFmtId="0" fontId="55" fillId="0" borderId="202" xfId="4" applyBorder="1" applyAlignment="1">
      <alignment horizontal="left" wrapText="1"/>
    </xf>
    <xf numFmtId="0" fontId="60" fillId="18" borderId="150" xfId="4" applyFont="1" applyFill="1" applyBorder="1" applyAlignment="1">
      <alignment horizontal="right" wrapText="1"/>
    </xf>
    <xf numFmtId="0" fontId="60" fillId="18" borderId="7" xfId="4" applyFont="1" applyFill="1" applyBorder="1" applyAlignment="1">
      <alignment horizontal="right" wrapText="1"/>
    </xf>
    <xf numFmtId="38" fontId="17" fillId="0" borderId="0" xfId="0" applyNumberFormat="1" applyFont="1" applyAlignment="1">
      <alignment horizontal="right" vertical="center"/>
    </xf>
    <xf numFmtId="0" fontId="55" fillId="0" borderId="359" xfId="4" applyBorder="1" applyAlignment="1">
      <alignment horizontal="center" vertical="center" textRotation="90" wrapText="1"/>
    </xf>
    <xf numFmtId="0" fontId="55" fillId="0" borderId="360" xfId="4" applyBorder="1" applyAlignment="1">
      <alignment horizontal="center" vertical="center" textRotation="90" wrapText="1"/>
    </xf>
    <xf numFmtId="0" fontId="55" fillId="0" borderId="361" xfId="4" applyBorder="1" applyAlignment="1">
      <alignment horizontal="center" vertical="center" textRotation="90" wrapText="1"/>
    </xf>
    <xf numFmtId="0" fontId="55" fillId="0" borderId="99" xfId="4" applyBorder="1" applyAlignment="1">
      <alignment horizontal="left" wrapText="1"/>
    </xf>
    <xf numFmtId="0" fontId="55" fillId="0" borderId="175" xfId="4" applyBorder="1" applyAlignment="1">
      <alignment horizontal="left" wrapText="1"/>
    </xf>
    <xf numFmtId="0" fontId="55" fillId="0" borderId="343" xfId="4" applyBorder="1" applyAlignment="1">
      <alignment horizontal="left" wrapText="1"/>
    </xf>
    <xf numFmtId="0" fontId="55" fillId="0" borderId="344" xfId="4" applyBorder="1" applyAlignment="1">
      <alignment horizontal="left" wrapText="1"/>
    </xf>
    <xf numFmtId="0" fontId="58" fillId="15" borderId="150" xfId="4" applyFont="1" applyFill="1" applyBorder="1" applyAlignment="1">
      <alignment horizontal="right" wrapText="1"/>
    </xf>
    <xf numFmtId="0" fontId="58" fillId="15" borderId="7" xfId="4" applyFont="1" applyFill="1" applyBorder="1" applyAlignment="1">
      <alignment horizontal="right" wrapText="1"/>
    </xf>
    <xf numFmtId="0" fontId="55" fillId="0" borderId="137" xfId="4" applyBorder="1" applyAlignment="1">
      <alignment horizontal="left" wrapText="1"/>
    </xf>
    <xf numFmtId="0" fontId="55" fillId="0" borderId="167" xfId="4" applyBorder="1" applyAlignment="1">
      <alignment horizontal="left" wrapText="1"/>
    </xf>
    <xf numFmtId="0" fontId="55" fillId="0" borderId="134" xfId="4" applyBorder="1" applyAlignment="1">
      <alignment horizontal="left" wrapText="1"/>
    </xf>
    <xf numFmtId="0" fontId="55" fillId="0" borderId="171" xfId="4" applyBorder="1" applyAlignment="1">
      <alignment horizontal="left" wrapText="1"/>
    </xf>
    <xf numFmtId="164" fontId="63" fillId="0" borderId="374" xfId="4" applyNumberFormat="1" applyFont="1" applyBorder="1" applyAlignment="1" applyProtection="1">
      <alignment horizontal="right" vertical="center"/>
      <protection locked="0"/>
    </xf>
    <xf numFmtId="164" fontId="63" fillId="0" borderId="332" xfId="4" applyNumberFormat="1" applyFont="1" applyBorder="1" applyAlignment="1" applyProtection="1">
      <alignment horizontal="right" vertical="center"/>
      <protection locked="0"/>
    </xf>
    <xf numFmtId="164" fontId="63" fillId="0" borderId="341" xfId="4" applyNumberFormat="1" applyFont="1" applyBorder="1" applyAlignment="1" applyProtection="1">
      <alignment horizontal="right" vertical="center"/>
      <protection locked="0"/>
    </xf>
    <xf numFmtId="164" fontId="63" fillId="23" borderId="371" xfId="4" applyNumberFormat="1" applyFont="1" applyFill="1" applyBorder="1" applyAlignment="1">
      <alignment horizontal="right" vertical="center"/>
    </xf>
    <xf numFmtId="164" fontId="63" fillId="23" borderId="165" xfId="4" applyNumberFormat="1" applyFont="1" applyFill="1" applyBorder="1" applyAlignment="1">
      <alignment horizontal="right" vertical="center"/>
    </xf>
    <xf numFmtId="164" fontId="63" fillId="23" borderId="169" xfId="4" applyNumberFormat="1" applyFont="1" applyFill="1" applyBorder="1" applyAlignment="1">
      <alignment horizontal="right" vertical="center"/>
    </xf>
    <xf numFmtId="164" fontId="63" fillId="23" borderId="377" xfId="4" applyNumberFormat="1" applyFont="1" applyFill="1" applyBorder="1" applyAlignment="1">
      <alignment horizontal="right" vertical="center"/>
    </xf>
    <xf numFmtId="164" fontId="63" fillId="23" borderId="345" xfId="4" applyNumberFormat="1" applyFont="1" applyFill="1" applyBorder="1" applyAlignment="1">
      <alignment horizontal="right" vertical="center"/>
    </xf>
    <xf numFmtId="164" fontId="63" fillId="23" borderId="346" xfId="4" applyNumberFormat="1" applyFont="1" applyFill="1" applyBorder="1" applyAlignment="1">
      <alignment horizontal="right" vertical="center"/>
    </xf>
    <xf numFmtId="164" fontId="63" fillId="23" borderId="374" xfId="4" applyNumberFormat="1" applyFont="1" applyFill="1" applyBorder="1" applyAlignment="1">
      <alignment horizontal="right" vertical="center"/>
    </xf>
    <xf numFmtId="164" fontId="63" fillId="23" borderId="332" xfId="4" applyNumberFormat="1" applyFont="1" applyFill="1" applyBorder="1" applyAlignment="1">
      <alignment horizontal="right" vertical="center"/>
    </xf>
    <xf numFmtId="164" fontId="63" fillId="23" borderId="341" xfId="4" applyNumberFormat="1" applyFont="1" applyFill="1" applyBorder="1" applyAlignment="1">
      <alignment horizontal="right" vertical="center"/>
    </xf>
    <xf numFmtId="164" fontId="63" fillId="23" borderId="376" xfId="4" applyNumberFormat="1" applyFont="1" applyFill="1" applyBorder="1" applyAlignment="1">
      <alignment horizontal="right" vertical="center"/>
    </xf>
    <xf numFmtId="164" fontId="63" fillId="23" borderId="208" xfId="4" applyNumberFormat="1" applyFont="1" applyFill="1" applyBorder="1" applyAlignment="1">
      <alignment horizontal="right" vertical="center"/>
    </xf>
    <xf numFmtId="164" fontId="63" fillId="23" borderId="367" xfId="4" applyNumberFormat="1" applyFont="1" applyFill="1" applyBorder="1" applyAlignment="1">
      <alignment horizontal="right" vertical="center"/>
    </xf>
    <xf numFmtId="164" fontId="66" fillId="23" borderId="371" xfId="4" applyNumberFormat="1" applyFont="1" applyFill="1" applyBorder="1" applyAlignment="1">
      <alignment horizontal="right" vertical="center"/>
    </xf>
    <xf numFmtId="164" fontId="66" fillId="23" borderId="165" xfId="4" applyNumberFormat="1" applyFont="1" applyFill="1" applyBorder="1" applyAlignment="1">
      <alignment horizontal="right" vertical="center"/>
    </xf>
    <xf numFmtId="164" fontId="66" fillId="23" borderId="169" xfId="4" applyNumberFormat="1" applyFont="1" applyFill="1" applyBorder="1" applyAlignment="1">
      <alignment horizontal="right" vertical="center"/>
    </xf>
    <xf numFmtId="164" fontId="66" fillId="23" borderId="370" xfId="4" applyNumberFormat="1" applyFont="1" applyFill="1" applyBorder="1" applyAlignment="1">
      <alignment horizontal="right" vertical="center"/>
    </xf>
    <xf numFmtId="164" fontId="66" fillId="23" borderId="351" xfId="4" applyNumberFormat="1" applyFont="1" applyFill="1" applyBorder="1" applyAlignment="1">
      <alignment horizontal="right" vertical="center"/>
    </xf>
    <xf numFmtId="164" fontId="66" fillId="23" borderId="362" xfId="4" applyNumberFormat="1" applyFont="1" applyFill="1" applyBorder="1" applyAlignment="1">
      <alignment horizontal="right" vertical="center"/>
    </xf>
    <xf numFmtId="0" fontId="55" fillId="0" borderId="108" xfId="4" applyBorder="1" applyAlignment="1">
      <alignment horizontal="left" wrapText="1"/>
    </xf>
    <xf numFmtId="0" fontId="55" fillId="0" borderId="347" xfId="4" applyBorder="1" applyAlignment="1">
      <alignment horizontal="left" wrapText="1"/>
    </xf>
    <xf numFmtId="0" fontId="55" fillId="0" borderId="356" xfId="4" applyBorder="1" applyAlignment="1">
      <alignment horizontal="center" vertical="center" textRotation="90" wrapText="1"/>
    </xf>
    <xf numFmtId="0" fontId="55" fillId="0" borderId="357" xfId="4" applyBorder="1" applyAlignment="1">
      <alignment horizontal="center" vertical="center" textRotation="90" wrapText="1"/>
    </xf>
    <xf numFmtId="0" fontId="55" fillId="0" borderId="358" xfId="4" applyBorder="1" applyAlignment="1">
      <alignment horizontal="center" vertical="center" textRotation="90" wrapText="1"/>
    </xf>
    <xf numFmtId="164" fontId="63" fillId="0" borderId="371" xfId="4" applyNumberFormat="1" applyFont="1" applyBorder="1" applyAlignment="1" applyProtection="1">
      <alignment horizontal="right" vertical="center"/>
      <protection locked="0"/>
    </xf>
    <xf numFmtId="164" fontId="63" fillId="0" borderId="165" xfId="4" applyNumberFormat="1" applyFont="1" applyBorder="1" applyAlignment="1" applyProtection="1">
      <alignment horizontal="right" vertical="center"/>
      <protection locked="0"/>
    </xf>
    <xf numFmtId="164" fontId="63" fillId="0" borderId="169" xfId="4" applyNumberFormat="1" applyFont="1" applyBorder="1" applyAlignment="1" applyProtection="1">
      <alignment horizontal="right" vertical="center"/>
      <protection locked="0"/>
    </xf>
    <xf numFmtId="164" fontId="66" fillId="0" borderId="371" xfId="4" applyNumberFormat="1" applyFont="1" applyBorder="1" applyAlignment="1" applyProtection="1">
      <alignment horizontal="right" vertical="center"/>
      <protection locked="0"/>
    </xf>
    <xf numFmtId="164" fontId="66" fillId="0" borderId="165" xfId="4" applyNumberFormat="1" applyFont="1" applyBorder="1" applyAlignment="1" applyProtection="1">
      <alignment horizontal="right" vertical="center"/>
      <protection locked="0"/>
    </xf>
    <xf numFmtId="164" fontId="66" fillId="0" borderId="169" xfId="4" applyNumberFormat="1" applyFont="1" applyBorder="1" applyAlignment="1" applyProtection="1">
      <alignment horizontal="right" vertical="center"/>
      <protection locked="0"/>
    </xf>
    <xf numFmtId="164" fontId="66" fillId="0" borderId="370" xfId="4" applyNumberFormat="1" applyFont="1" applyBorder="1" applyAlignment="1" applyProtection="1">
      <alignment horizontal="right" vertical="center"/>
      <protection locked="0"/>
    </xf>
    <xf numFmtId="164" fontId="66" fillId="0" borderId="351" xfId="4" applyNumberFormat="1" applyFont="1" applyBorder="1" applyAlignment="1" applyProtection="1">
      <alignment horizontal="right" vertical="center"/>
      <protection locked="0"/>
    </xf>
    <xf numFmtId="164" fontId="66" fillId="0" borderId="362" xfId="4" applyNumberFormat="1" applyFont="1" applyBorder="1" applyAlignment="1" applyProtection="1">
      <alignment horizontal="right" vertical="center"/>
      <protection locked="0"/>
    </xf>
    <xf numFmtId="164" fontId="63" fillId="0" borderId="330" xfId="4" applyNumberFormat="1" applyFont="1" applyBorder="1" applyAlignment="1">
      <alignment horizontal="right" vertical="center"/>
    </xf>
    <xf numFmtId="164" fontId="63" fillId="0" borderId="0" xfId="4" applyNumberFormat="1" applyFont="1" applyAlignment="1">
      <alignment horizontal="right" vertical="center"/>
    </xf>
    <xf numFmtId="164" fontId="63" fillId="0" borderId="211" xfId="4" applyNumberFormat="1" applyFont="1" applyBorder="1" applyAlignment="1">
      <alignment horizontal="right" vertical="center"/>
    </xf>
    <xf numFmtId="164" fontId="66" fillId="0" borderId="372" xfId="4" applyNumberFormat="1" applyFont="1" applyBorder="1" applyAlignment="1" applyProtection="1">
      <alignment horizontal="right" vertical="center"/>
      <protection locked="0"/>
    </xf>
    <xf numFmtId="164" fontId="66" fillId="0" borderId="355" xfId="4" applyNumberFormat="1" applyFont="1" applyBorder="1" applyAlignment="1" applyProtection="1">
      <alignment horizontal="right" vertical="center"/>
      <protection locked="0"/>
    </xf>
    <xf numFmtId="164" fontId="66" fillId="0" borderId="363" xfId="4" applyNumberFormat="1" applyFont="1" applyBorder="1" applyAlignment="1" applyProtection="1">
      <alignment horizontal="right" vertical="center"/>
      <protection locked="0"/>
    </xf>
    <xf numFmtId="164" fontId="63" fillId="0" borderId="376" xfId="4" applyNumberFormat="1" applyFont="1" applyBorder="1" applyAlignment="1" applyProtection="1">
      <alignment horizontal="right" vertical="center"/>
      <protection locked="0"/>
    </xf>
    <xf numFmtId="164" fontId="63" fillId="0" borderId="208" xfId="4" applyNumberFormat="1" applyFont="1" applyBorder="1" applyAlignment="1" applyProtection="1">
      <alignment horizontal="right" vertical="center"/>
      <protection locked="0"/>
    </xf>
    <xf numFmtId="164" fontId="63" fillId="0" borderId="367" xfId="4" applyNumberFormat="1" applyFont="1" applyBorder="1" applyAlignment="1" applyProtection="1">
      <alignment horizontal="right" vertical="center"/>
      <protection locked="0"/>
    </xf>
    <xf numFmtId="164" fontId="63" fillId="0" borderId="375" xfId="4" applyNumberFormat="1" applyFont="1" applyBorder="1" applyAlignment="1">
      <alignment horizontal="right" vertical="center"/>
    </xf>
    <xf numFmtId="164" fontId="63" fillId="0" borderId="237" xfId="4" applyNumberFormat="1" applyFont="1" applyBorder="1" applyAlignment="1">
      <alignment horizontal="right" vertical="center"/>
    </xf>
    <xf numFmtId="164" fontId="63" fillId="0" borderId="348" xfId="4" applyNumberFormat="1" applyFont="1" applyBorder="1" applyAlignment="1">
      <alignment horizontal="right" vertical="center"/>
    </xf>
    <xf numFmtId="164" fontId="64" fillId="18" borderId="381" xfId="4" applyNumberFormat="1" applyFont="1" applyFill="1" applyBorder="1" applyAlignment="1">
      <alignment horizontal="right" vertical="center"/>
    </xf>
    <xf numFmtId="164" fontId="64" fillId="18" borderId="339" xfId="4" applyNumberFormat="1" applyFont="1" applyFill="1" applyBorder="1" applyAlignment="1">
      <alignment horizontal="right" vertical="center"/>
    </xf>
    <xf numFmtId="164" fontId="64" fillId="18" borderId="340" xfId="4" applyNumberFormat="1" applyFont="1" applyFill="1" applyBorder="1" applyAlignment="1">
      <alignment horizontal="right" vertical="center"/>
    </xf>
    <xf numFmtId="164" fontId="63" fillId="0" borderId="383" xfId="4" applyNumberFormat="1" applyFont="1" applyBorder="1" applyAlignment="1" applyProtection="1">
      <alignment horizontal="right" vertical="center"/>
      <protection locked="0"/>
    </xf>
    <xf numFmtId="164" fontId="63" fillId="0" borderId="202" xfId="4" applyNumberFormat="1" applyFont="1" applyBorder="1" applyAlignment="1" applyProtection="1">
      <alignment horizontal="right" vertical="center"/>
      <protection locked="0"/>
    </xf>
    <xf numFmtId="164" fontId="63" fillId="0" borderId="338" xfId="4" applyNumberFormat="1" applyFont="1" applyBorder="1" applyAlignment="1" applyProtection="1">
      <alignment horizontal="right" vertical="center"/>
      <protection locked="0"/>
    </xf>
    <xf numFmtId="164" fontId="67" fillId="15" borderId="382" xfId="4" applyNumberFormat="1" applyFont="1" applyFill="1" applyBorder="1" applyAlignment="1">
      <alignment horizontal="right" vertical="center"/>
    </xf>
    <xf numFmtId="164" fontId="67" fillId="15" borderId="205" xfId="4" applyNumberFormat="1" applyFont="1" applyFill="1" applyBorder="1" applyAlignment="1">
      <alignment horizontal="right" vertical="center"/>
    </xf>
    <xf numFmtId="164" fontId="67" fillId="15" borderId="336" xfId="4" applyNumberFormat="1" applyFont="1" applyFill="1" applyBorder="1" applyAlignment="1">
      <alignment horizontal="right" vertical="center"/>
    </xf>
    <xf numFmtId="164" fontId="67" fillId="15" borderId="381" xfId="4" applyNumberFormat="1" applyFont="1" applyFill="1" applyBorder="1" applyAlignment="1">
      <alignment horizontal="right" vertical="center"/>
    </xf>
    <xf numFmtId="164" fontId="67" fillId="15" borderId="339" xfId="4" applyNumberFormat="1" applyFont="1" applyFill="1" applyBorder="1" applyAlignment="1">
      <alignment horizontal="right" vertical="center"/>
    </xf>
    <xf numFmtId="164" fontId="67" fillId="15" borderId="340" xfId="4" applyNumberFormat="1" applyFont="1" applyFill="1" applyBorder="1" applyAlignment="1">
      <alignment horizontal="right" vertical="center"/>
    </xf>
    <xf numFmtId="164" fontId="67" fillId="15" borderId="378" xfId="4" applyNumberFormat="1" applyFont="1" applyFill="1" applyBorder="1" applyAlignment="1">
      <alignment horizontal="right" vertical="center"/>
    </xf>
    <xf numFmtId="164" fontId="67" fillId="15" borderId="7" xfId="4" applyNumberFormat="1" applyFont="1" applyFill="1" applyBorder="1" applyAlignment="1">
      <alignment horizontal="right" vertical="center"/>
    </xf>
    <xf numFmtId="164" fontId="67" fillId="15" borderId="149" xfId="4" applyNumberFormat="1" applyFont="1" applyFill="1" applyBorder="1" applyAlignment="1">
      <alignment horizontal="right" vertical="center"/>
    </xf>
    <xf numFmtId="164" fontId="63" fillId="0" borderId="380" xfId="4" applyNumberFormat="1" applyFont="1" applyBorder="1" applyAlignment="1" applyProtection="1">
      <alignment horizontal="right" vertical="center"/>
      <protection locked="0"/>
    </xf>
    <xf numFmtId="164" fontId="63" fillId="0" borderId="331" xfId="4" applyNumberFormat="1" applyFont="1" applyBorder="1" applyAlignment="1" applyProtection="1">
      <alignment horizontal="right" vertical="center"/>
      <protection locked="0"/>
    </xf>
    <xf numFmtId="164" fontId="63" fillId="0" borderId="335" xfId="4" applyNumberFormat="1" applyFont="1" applyBorder="1" applyAlignment="1" applyProtection="1">
      <alignment horizontal="right" vertical="center"/>
      <protection locked="0"/>
    </xf>
    <xf numFmtId="164" fontId="63" fillId="0" borderId="377" xfId="4" applyNumberFormat="1" applyFont="1" applyBorder="1" applyAlignment="1" applyProtection="1">
      <alignment horizontal="right" vertical="center"/>
      <protection locked="0"/>
    </xf>
    <xf numFmtId="164" fontId="63" fillId="0" borderId="345" xfId="4" applyNumberFormat="1" applyFont="1" applyBorder="1" applyAlignment="1" applyProtection="1">
      <alignment horizontal="right" vertical="center"/>
      <protection locked="0"/>
    </xf>
    <xf numFmtId="164" fontId="63" fillId="0" borderId="346" xfId="4" applyNumberFormat="1" applyFont="1" applyBorder="1" applyAlignment="1" applyProtection="1">
      <alignment horizontal="right" vertical="center"/>
      <protection locked="0"/>
    </xf>
    <xf numFmtId="164" fontId="63" fillId="0" borderId="373" xfId="4" applyNumberFormat="1" applyFont="1" applyBorder="1" applyAlignment="1">
      <alignment horizontal="right" vertical="center"/>
    </xf>
    <xf numFmtId="164" fontId="63" fillId="0" borderId="132" xfId="4" applyNumberFormat="1" applyFont="1" applyBorder="1" applyAlignment="1">
      <alignment horizontal="right" vertical="center"/>
    </xf>
    <xf numFmtId="164" fontId="63" fillId="0" borderId="133" xfId="4" applyNumberFormat="1" applyFont="1" applyBorder="1" applyAlignment="1">
      <alignment horizontal="right" vertical="center"/>
    </xf>
    <xf numFmtId="164" fontId="63" fillId="0" borderId="369" xfId="4" applyNumberFormat="1" applyFont="1" applyBorder="1" applyAlignment="1" applyProtection="1">
      <alignment horizontal="right" vertical="center"/>
      <protection locked="0"/>
    </xf>
    <xf numFmtId="164" fontId="63" fillId="0" borderId="176" xfId="4" applyNumberFormat="1" applyFont="1" applyBorder="1" applyAlignment="1" applyProtection="1">
      <alignment horizontal="right" vertical="center"/>
      <protection locked="0"/>
    </xf>
    <xf numFmtId="164" fontId="63" fillId="0" borderId="368" xfId="4" applyNumberFormat="1" applyFont="1" applyBorder="1" applyAlignment="1" applyProtection="1">
      <alignment horizontal="right" vertical="center"/>
      <protection locked="0"/>
    </xf>
    <xf numFmtId="166" fontId="12" fillId="0" borderId="131" xfId="2" applyNumberFormat="1" applyFont="1" applyBorder="1" applyAlignment="1">
      <alignment horizontal="center" vertical="center" wrapText="1"/>
    </xf>
    <xf numFmtId="166" fontId="12" fillId="0" borderId="132" xfId="2" applyNumberFormat="1" applyFont="1" applyBorder="1" applyAlignment="1">
      <alignment horizontal="center" vertical="center" wrapText="1"/>
    </xf>
    <xf numFmtId="166" fontId="12" fillId="0" borderId="133" xfId="2" applyNumberFormat="1" applyFont="1" applyBorder="1" applyAlignment="1">
      <alignment horizontal="center" vertical="center" wrapText="1"/>
    </xf>
    <xf numFmtId="166" fontId="12" fillId="0" borderId="150" xfId="2" applyNumberFormat="1" applyFont="1" applyBorder="1" applyAlignment="1">
      <alignment horizontal="center" vertical="center" wrapText="1"/>
    </xf>
    <xf numFmtId="166" fontId="12" fillId="0" borderId="7" xfId="2" applyNumberFormat="1" applyFont="1" applyBorder="1" applyAlignment="1">
      <alignment horizontal="center" vertical="center" wrapText="1"/>
    </xf>
    <xf numFmtId="166" fontId="12" fillId="0" borderId="149" xfId="2" applyNumberFormat="1" applyFont="1" applyBorder="1" applyAlignment="1">
      <alignment horizontal="center" vertical="center" wrapText="1"/>
    </xf>
    <xf numFmtId="164" fontId="63" fillId="0" borderId="371" xfId="4" applyNumberFormat="1" applyFont="1" applyBorder="1" applyAlignment="1">
      <alignment horizontal="right" vertical="center"/>
    </xf>
    <xf numFmtId="164" fontId="63" fillId="0" borderId="165" xfId="4" applyNumberFormat="1" applyFont="1" applyBorder="1" applyAlignment="1">
      <alignment horizontal="right" vertical="center"/>
    </xf>
    <xf numFmtId="164" fontId="63" fillId="0" borderId="169" xfId="4" applyNumberFormat="1" applyFont="1" applyBorder="1" applyAlignment="1">
      <alignment horizontal="right" vertical="center"/>
    </xf>
    <xf numFmtId="164" fontId="63" fillId="23" borderId="369" xfId="4" applyNumberFormat="1" applyFont="1" applyFill="1" applyBorder="1" applyAlignment="1">
      <alignment horizontal="right" vertical="center"/>
    </xf>
    <xf numFmtId="164" fontId="63" fillId="23" borderId="176" xfId="4" applyNumberFormat="1" applyFont="1" applyFill="1" applyBorder="1" applyAlignment="1">
      <alignment horizontal="right" vertical="center"/>
    </xf>
    <xf numFmtId="164" fontId="63" fillId="23" borderId="368" xfId="4" applyNumberFormat="1" applyFont="1" applyFill="1" applyBorder="1" applyAlignment="1">
      <alignment horizontal="right" vertical="center"/>
    </xf>
    <xf numFmtId="164" fontId="63" fillId="23" borderId="375" xfId="4" applyNumberFormat="1" applyFont="1" applyFill="1" applyBorder="1" applyAlignment="1">
      <alignment horizontal="right" vertical="center"/>
    </xf>
    <xf numFmtId="164" fontId="63" fillId="23" borderId="237" xfId="4" applyNumberFormat="1" applyFont="1" applyFill="1" applyBorder="1" applyAlignment="1">
      <alignment horizontal="right" vertical="center"/>
    </xf>
    <xf numFmtId="164" fontId="63" fillId="23" borderId="348" xfId="4" applyNumberFormat="1" applyFont="1" applyFill="1" applyBorder="1" applyAlignment="1">
      <alignment horizontal="right" vertical="center"/>
    </xf>
    <xf numFmtId="164" fontId="63" fillId="0" borderId="379" xfId="4" applyNumberFormat="1" applyFont="1" applyBorder="1" applyAlignment="1" applyProtection="1">
      <alignment horizontal="right" vertical="center"/>
      <protection locked="0"/>
    </xf>
    <xf numFmtId="164" fontId="63" fillId="0" borderId="164" xfId="4" applyNumberFormat="1" applyFont="1" applyBorder="1" applyAlignment="1" applyProtection="1">
      <alignment horizontal="right" vertical="center"/>
      <protection locked="0"/>
    </xf>
    <xf numFmtId="164" fontId="63" fillId="0" borderId="168" xfId="4" applyNumberFormat="1" applyFont="1" applyBorder="1" applyAlignment="1" applyProtection="1">
      <alignment horizontal="right" vertical="center"/>
      <protection locked="0"/>
    </xf>
    <xf numFmtId="164" fontId="66" fillId="23" borderId="372" xfId="4" applyNumberFormat="1" applyFont="1" applyFill="1" applyBorder="1" applyAlignment="1">
      <alignment horizontal="right" vertical="center"/>
    </xf>
    <xf numFmtId="164" fontId="66" fillId="23" borderId="355" xfId="4" applyNumberFormat="1" applyFont="1" applyFill="1" applyBorder="1" applyAlignment="1">
      <alignment horizontal="right" vertical="center"/>
    </xf>
    <xf numFmtId="164" fontId="66" fillId="23" borderId="363" xfId="4" applyNumberFormat="1" applyFont="1" applyFill="1" applyBorder="1" applyAlignment="1">
      <alignment horizontal="right" vertical="center"/>
    </xf>
    <xf numFmtId="164" fontId="63" fillId="23" borderId="330" xfId="4" applyNumberFormat="1" applyFont="1" applyFill="1" applyBorder="1" applyAlignment="1">
      <alignment horizontal="right" vertical="center"/>
    </xf>
    <xf numFmtId="164" fontId="63" fillId="23" borderId="0" xfId="4" applyNumberFormat="1" applyFont="1" applyFill="1" applyAlignment="1">
      <alignment horizontal="right" vertical="center"/>
    </xf>
    <xf numFmtId="164" fontId="63" fillId="23" borderId="211" xfId="4" applyNumberFormat="1" applyFont="1" applyFill="1" applyBorder="1" applyAlignment="1">
      <alignment horizontal="right" vertical="center"/>
    </xf>
    <xf numFmtId="164" fontId="63" fillId="23" borderId="379" xfId="4" applyNumberFormat="1" applyFont="1" applyFill="1" applyBorder="1" applyAlignment="1">
      <alignment horizontal="right" vertical="center"/>
    </xf>
    <xf numFmtId="164" fontId="63" fillId="23" borderId="164" xfId="4" applyNumberFormat="1" applyFont="1" applyFill="1" applyBorder="1" applyAlignment="1">
      <alignment horizontal="right" vertical="center"/>
    </xf>
    <xf numFmtId="164" fontId="63" fillId="23" borderId="168" xfId="4" applyNumberFormat="1" applyFont="1" applyFill="1" applyBorder="1" applyAlignment="1">
      <alignment horizontal="right" vertical="center"/>
    </xf>
    <xf numFmtId="164" fontId="63" fillId="23" borderId="380" xfId="4" applyNumberFormat="1" applyFont="1" applyFill="1" applyBorder="1" applyAlignment="1">
      <alignment horizontal="right" vertical="center"/>
    </xf>
    <xf numFmtId="164" fontId="63" fillId="23" borderId="331" xfId="4" applyNumberFormat="1" applyFont="1" applyFill="1" applyBorder="1" applyAlignment="1">
      <alignment horizontal="right" vertical="center"/>
    </xf>
    <xf numFmtId="164" fontId="63" fillId="23" borderId="335" xfId="4" applyNumberFormat="1" applyFont="1" applyFill="1" applyBorder="1" applyAlignment="1">
      <alignment horizontal="right" vertical="center"/>
    </xf>
    <xf numFmtId="38" fontId="100" fillId="0" borderId="330" xfId="0" applyNumberFormat="1" applyFont="1" applyBorder="1" applyAlignment="1">
      <alignment horizontal="left" vertical="center"/>
    </xf>
    <xf numFmtId="38" fontId="13" fillId="0" borderId="154" xfId="0" applyNumberFormat="1" applyFont="1" applyBorder="1" applyAlignment="1">
      <alignment horizontal="center" vertical="center" wrapText="1"/>
    </xf>
    <xf numFmtId="38" fontId="13" fillId="0" borderId="155" xfId="0" applyNumberFormat="1" applyFont="1" applyBorder="1" applyAlignment="1">
      <alignment horizontal="center" vertical="center" wrapText="1"/>
    </xf>
    <xf numFmtId="38" fontId="13" fillId="0" borderId="156" xfId="0" applyNumberFormat="1" applyFont="1" applyBorder="1" applyAlignment="1">
      <alignment horizontal="center" vertical="center" wrapText="1"/>
    </xf>
    <xf numFmtId="0" fontId="14" fillId="0" borderId="154" xfId="0" applyFont="1" applyBorder="1" applyAlignment="1">
      <alignment horizontal="center" vertical="center"/>
    </xf>
    <xf numFmtId="0" fontId="14" fillId="0" borderId="155" xfId="0" applyFont="1" applyBorder="1" applyAlignment="1">
      <alignment horizontal="center" vertical="center"/>
    </xf>
    <xf numFmtId="0" fontId="14" fillId="0" borderId="156" xfId="0" applyFont="1" applyBorder="1" applyAlignment="1">
      <alignment horizontal="center" vertical="center"/>
    </xf>
    <xf numFmtId="164" fontId="63" fillId="0" borderId="374" xfId="4" applyNumberFormat="1" applyFont="1" applyBorder="1" applyAlignment="1">
      <alignment horizontal="right" vertical="center"/>
    </xf>
    <xf numFmtId="164" fontId="63" fillId="0" borderId="332" xfId="4" applyNumberFormat="1" applyFont="1" applyBorder="1" applyAlignment="1">
      <alignment horizontal="right" vertical="center"/>
    </xf>
    <xf numFmtId="164" fontId="63" fillId="0" borderId="341" xfId="4" applyNumberFormat="1" applyFont="1" applyBorder="1" applyAlignment="1">
      <alignment horizontal="right" vertical="center"/>
    </xf>
    <xf numFmtId="38" fontId="13" fillId="23" borderId="154" xfId="0" applyNumberFormat="1" applyFont="1" applyFill="1" applyBorder="1" applyAlignment="1">
      <alignment horizontal="center" vertical="center" wrapText="1"/>
    </xf>
    <xf numFmtId="38" fontId="13" fillId="23" borderId="155" xfId="0" applyNumberFormat="1" applyFont="1" applyFill="1" applyBorder="1" applyAlignment="1">
      <alignment horizontal="center" vertical="center" wrapText="1"/>
    </xf>
    <xf numFmtId="38" fontId="13" fillId="23" borderId="156" xfId="0" applyNumberFormat="1" applyFont="1" applyFill="1" applyBorder="1" applyAlignment="1">
      <alignment horizontal="center" vertical="center" wrapText="1"/>
    </xf>
    <xf numFmtId="172" fontId="14" fillId="23" borderId="154" xfId="0" applyNumberFormat="1" applyFont="1" applyFill="1" applyBorder="1" applyAlignment="1">
      <alignment horizontal="center" vertical="center"/>
    </xf>
    <xf numFmtId="172" fontId="14" fillId="23" borderId="155" xfId="0" applyNumberFormat="1" applyFont="1" applyFill="1" applyBorder="1" applyAlignment="1">
      <alignment horizontal="center" vertical="center"/>
    </xf>
    <xf numFmtId="172" fontId="14" fillId="23" borderId="156" xfId="0" applyNumberFormat="1" applyFont="1" applyFill="1" applyBorder="1" applyAlignment="1">
      <alignment horizontal="center" vertical="center"/>
    </xf>
    <xf numFmtId="164" fontId="63" fillId="23" borderId="373" xfId="4" applyNumberFormat="1" applyFont="1" applyFill="1" applyBorder="1" applyAlignment="1">
      <alignment horizontal="right" vertical="center"/>
    </xf>
    <xf numFmtId="164" fontId="63" fillId="23" borderId="132" xfId="4" applyNumberFormat="1" applyFont="1" applyFill="1" applyBorder="1" applyAlignment="1">
      <alignment horizontal="right" vertical="center"/>
    </xf>
    <xf numFmtId="164" fontId="63" fillId="23" borderId="133" xfId="4" applyNumberFormat="1" applyFont="1" applyFill="1" applyBorder="1" applyAlignment="1">
      <alignment horizontal="right" vertical="center"/>
    </xf>
    <xf numFmtId="164" fontId="63" fillId="0" borderId="377" xfId="4" applyNumberFormat="1" applyFont="1" applyBorder="1" applyAlignment="1">
      <alignment horizontal="right" vertical="center"/>
    </xf>
    <xf numFmtId="164" fontId="63" fillId="0" borderId="345" xfId="4" applyNumberFormat="1" applyFont="1" applyBorder="1" applyAlignment="1">
      <alignment horizontal="right" vertical="center"/>
    </xf>
    <xf numFmtId="164" fontId="63" fillId="0" borderId="346" xfId="4" applyNumberFormat="1" applyFont="1" applyBorder="1" applyAlignment="1">
      <alignment horizontal="right" vertical="center"/>
    </xf>
    <xf numFmtId="164" fontId="63" fillId="0" borderId="379" xfId="4" applyNumberFormat="1" applyFont="1" applyBorder="1" applyAlignment="1">
      <alignment horizontal="right" vertical="center"/>
    </xf>
    <xf numFmtId="164" fontId="63" fillId="0" borderId="164" xfId="4" applyNumberFormat="1" applyFont="1" applyBorder="1" applyAlignment="1">
      <alignment horizontal="right" vertical="center"/>
    </xf>
    <xf numFmtId="164" fontId="63" fillId="0" borderId="168" xfId="4" applyNumberFormat="1" applyFont="1" applyBorder="1" applyAlignment="1">
      <alignment horizontal="right" vertical="center"/>
    </xf>
    <xf numFmtId="164" fontId="63" fillId="23" borderId="383" xfId="4" applyNumberFormat="1" applyFont="1" applyFill="1" applyBorder="1" applyAlignment="1">
      <alignment horizontal="right" vertical="center"/>
    </xf>
    <xf numFmtId="164" fontId="63" fillId="23" borderId="202" xfId="4" applyNumberFormat="1" applyFont="1" applyFill="1" applyBorder="1" applyAlignment="1">
      <alignment horizontal="right" vertical="center"/>
    </xf>
    <xf numFmtId="164" fontId="63" fillId="23" borderId="338" xfId="4" applyNumberFormat="1" applyFont="1" applyFill="1" applyBorder="1" applyAlignment="1">
      <alignment horizontal="right" vertical="center"/>
    </xf>
    <xf numFmtId="0" fontId="0" fillId="0" borderId="0" xfId="0" applyAlignment="1">
      <alignment horizontal="center" vertical="center" wrapText="1"/>
    </xf>
    <xf numFmtId="0" fontId="66" fillId="23" borderId="370" xfId="4" applyFont="1" applyFill="1" applyBorder="1" applyAlignment="1">
      <alignment horizontal="right" vertical="center"/>
    </xf>
    <xf numFmtId="164" fontId="63" fillId="0" borderId="380" xfId="4" applyNumberFormat="1" applyFont="1" applyBorder="1" applyAlignment="1">
      <alignment horizontal="right" vertical="center"/>
    </xf>
    <xf numFmtId="164" fontId="63" fillId="0" borderId="331" xfId="4" applyNumberFormat="1" applyFont="1" applyBorder="1" applyAlignment="1">
      <alignment horizontal="right" vertical="center"/>
    </xf>
    <xf numFmtId="164" fontId="63" fillId="0" borderId="335" xfId="4" applyNumberFormat="1" applyFont="1" applyBorder="1" applyAlignment="1">
      <alignment horizontal="right" vertical="center"/>
    </xf>
    <xf numFmtId="164" fontId="63" fillId="0" borderId="383" xfId="4" applyNumberFormat="1" applyFont="1" applyBorder="1" applyAlignment="1">
      <alignment horizontal="right" vertical="center"/>
    </xf>
    <xf numFmtId="164" fontId="63" fillId="0" borderId="202" xfId="4" applyNumberFormat="1" applyFont="1" applyBorder="1" applyAlignment="1">
      <alignment horizontal="right" vertical="center"/>
    </xf>
    <xf numFmtId="164" fontId="63" fillId="0" borderId="338" xfId="4" applyNumberFormat="1" applyFont="1" applyBorder="1" applyAlignment="1">
      <alignment horizontal="right" vertical="center"/>
    </xf>
    <xf numFmtId="0" fontId="56" fillId="27" borderId="27" xfId="4" applyFont="1" applyFill="1" applyBorder="1" applyAlignment="1">
      <alignment horizontal="center" wrapText="1"/>
    </xf>
    <xf numFmtId="0" fontId="56" fillId="27" borderId="28" xfId="4" applyFont="1" applyFill="1" applyBorder="1" applyAlignment="1">
      <alignment horizontal="center" wrapText="1"/>
    </xf>
    <xf numFmtId="0" fontId="63" fillId="27" borderId="42" xfId="4" applyFont="1" applyFill="1" applyBorder="1" applyAlignment="1">
      <alignment horizontal="center"/>
    </xf>
    <xf numFmtId="0" fontId="63" fillId="27" borderId="43" xfId="4" applyFont="1" applyFill="1" applyBorder="1" applyAlignment="1">
      <alignment horizontal="center"/>
    </xf>
    <xf numFmtId="0" fontId="65" fillId="32" borderId="207" xfId="4" applyFont="1" applyFill="1" applyBorder="1" applyAlignment="1">
      <alignment horizontal="center" vertical="top" wrapText="1"/>
    </xf>
    <xf numFmtId="0" fontId="65" fillId="29" borderId="207" xfId="4" applyFont="1" applyFill="1" applyBorder="1" applyAlignment="1">
      <alignment horizontal="center" vertical="top" wrapText="1"/>
    </xf>
    <xf numFmtId="0" fontId="55" fillId="0" borderId="0" xfId="4" applyAlignment="1">
      <alignment horizontal="left" wrapText="1"/>
    </xf>
    <xf numFmtId="0" fontId="56" fillId="27" borderId="31" xfId="4" applyFont="1" applyFill="1" applyBorder="1" applyAlignment="1">
      <alignment horizontal="center" vertical="center" textRotation="90" wrapText="1"/>
    </xf>
    <xf numFmtId="0" fontId="56" fillId="27" borderId="96" xfId="4" applyFont="1" applyFill="1" applyBorder="1" applyAlignment="1">
      <alignment horizontal="center" vertical="center" textRotation="90" wrapText="1"/>
    </xf>
    <xf numFmtId="0" fontId="55" fillId="0" borderId="28" xfId="4" applyBorder="1" applyAlignment="1">
      <alignment horizontal="left" wrapText="1"/>
    </xf>
    <xf numFmtId="0" fontId="55" fillId="0" borderId="0" xfId="4" applyAlignment="1">
      <alignment horizontal="center" vertical="center" textRotation="90" wrapText="1"/>
    </xf>
    <xf numFmtId="0" fontId="58" fillId="15" borderId="96" xfId="4" applyFont="1" applyFill="1" applyBorder="1" applyAlignment="1">
      <alignment horizontal="right" wrapText="1"/>
    </xf>
    <xf numFmtId="0" fontId="60" fillId="31" borderId="96" xfId="4" applyFont="1" applyFill="1" applyBorder="1" applyAlignment="1">
      <alignment horizontal="right" wrapText="1"/>
    </xf>
    <xf numFmtId="0" fontId="60" fillId="31" borderId="98" xfId="4" applyFont="1" applyFill="1" applyBorder="1" applyAlignment="1">
      <alignment horizontal="right" wrapText="1"/>
    </xf>
    <xf numFmtId="0" fontId="63" fillId="28" borderId="28" xfId="4" applyFont="1" applyFill="1" applyBorder="1" applyAlignment="1">
      <alignment horizontal="right" vertical="center"/>
    </xf>
    <xf numFmtId="0" fontId="63" fillId="28" borderId="43" xfId="4" applyFont="1" applyFill="1" applyBorder="1" applyAlignment="1">
      <alignment horizontal="right" vertical="center"/>
    </xf>
    <xf numFmtId="0" fontId="56" fillId="28" borderId="31" xfId="4" applyFont="1" applyFill="1" applyBorder="1" applyAlignment="1">
      <alignment horizontal="center" vertical="center" textRotation="90" wrapText="1"/>
    </xf>
    <xf numFmtId="0" fontId="56" fillId="28" borderId="96" xfId="4" applyFont="1" applyFill="1" applyBorder="1" applyAlignment="1">
      <alignment horizontal="center" vertical="center" textRotation="90" wrapText="1"/>
    </xf>
    <xf numFmtId="0" fontId="55" fillId="0" borderId="184" xfId="4" applyBorder="1" applyAlignment="1">
      <alignment horizontal="center" vertical="center" textRotation="90" wrapText="1"/>
    </xf>
    <xf numFmtId="0" fontId="55" fillId="0" borderId="185" xfId="4" applyBorder="1" applyAlignment="1">
      <alignment horizontal="center" vertical="center" textRotation="90" wrapText="1"/>
    </xf>
    <xf numFmtId="0" fontId="55" fillId="0" borderId="186" xfId="4" applyBorder="1" applyAlignment="1">
      <alignment horizontal="center" vertical="center" textRotation="90" wrapText="1"/>
    </xf>
    <xf numFmtId="0" fontId="55" fillId="0" borderId="27" xfId="4" applyBorder="1" applyAlignment="1">
      <alignment horizontal="center" vertical="center" textRotation="90" wrapText="1"/>
    </xf>
    <xf numFmtId="0" fontId="55" fillId="0" borderId="30" xfId="4" applyBorder="1" applyAlignment="1">
      <alignment horizontal="center" vertical="center" textRotation="90" wrapText="1"/>
    </xf>
    <xf numFmtId="0" fontId="55" fillId="0" borderId="31" xfId="4" applyBorder="1" applyAlignment="1">
      <alignment horizontal="center" vertical="center" textRotation="90" wrapText="1"/>
    </xf>
    <xf numFmtId="0" fontId="55" fillId="0" borderId="190" xfId="4" applyBorder="1" applyAlignment="1">
      <alignment horizontal="center" vertical="center" textRotation="90" wrapText="1"/>
    </xf>
    <xf numFmtId="0" fontId="55" fillId="0" borderId="204" xfId="4" applyBorder="1" applyAlignment="1">
      <alignment horizontal="center" vertical="center" textRotation="90" wrapText="1"/>
    </xf>
    <xf numFmtId="0" fontId="55" fillId="0" borderId="199" xfId="4" applyBorder="1" applyAlignment="1">
      <alignment horizontal="center" vertical="center" textRotation="90" wrapText="1"/>
    </xf>
    <xf numFmtId="0" fontId="61" fillId="15" borderId="96" xfId="4" applyFont="1" applyFill="1" applyBorder="1" applyAlignment="1">
      <alignment horizontal="right" wrapText="1"/>
    </xf>
    <xf numFmtId="0" fontId="61" fillId="15" borderId="98" xfId="4" applyFont="1" applyFill="1" applyBorder="1" applyAlignment="1">
      <alignment horizontal="right" wrapText="1"/>
    </xf>
    <xf numFmtId="0" fontId="62" fillId="0" borderId="184" xfId="4" applyFont="1" applyBorder="1" applyAlignment="1">
      <alignment horizontal="center" vertical="center" textRotation="90" wrapText="1"/>
    </xf>
    <xf numFmtId="0" fontId="62" fillId="0" borderId="185" xfId="4" applyFont="1" applyBorder="1" applyAlignment="1">
      <alignment horizontal="center" vertical="center" textRotation="90" wrapText="1"/>
    </xf>
    <xf numFmtId="0" fontId="62" fillId="0" borderId="206" xfId="4" applyFont="1" applyBorder="1" applyAlignment="1">
      <alignment horizontal="center" vertical="center" textRotation="90" wrapText="1"/>
    </xf>
    <xf numFmtId="0" fontId="56" fillId="28" borderId="27" xfId="4" applyFont="1" applyFill="1" applyBorder="1" applyAlignment="1">
      <alignment horizontal="center" wrapText="1"/>
    </xf>
    <xf numFmtId="0" fontId="56" fillId="28" borderId="28" xfId="4" applyFont="1" applyFill="1" applyBorder="1" applyAlignment="1">
      <alignment horizontal="center" wrapText="1"/>
    </xf>
    <xf numFmtId="0" fontId="61" fillId="15" borderId="31" xfId="4" applyFont="1" applyFill="1" applyBorder="1" applyAlignment="1">
      <alignment horizontal="right" wrapText="1"/>
    </xf>
    <xf numFmtId="0" fontId="61" fillId="15" borderId="0" xfId="4" applyFont="1" applyFill="1" applyAlignment="1">
      <alignment horizontal="right" wrapText="1"/>
    </xf>
    <xf numFmtId="0" fontId="55" fillId="0" borderId="0" xfId="4" applyAlignment="1">
      <alignment horizontal="right" wrapText="1"/>
    </xf>
    <xf numFmtId="0" fontId="55" fillId="0" borderId="98" xfId="4" applyBorder="1" applyAlignment="1">
      <alignment horizontal="right" wrapText="1"/>
    </xf>
    <xf numFmtId="38" fontId="31" fillId="2" borderId="208" xfId="0" applyNumberFormat="1" applyFont="1" applyFill="1" applyBorder="1" applyAlignment="1" applyProtection="1">
      <alignment horizontal="center" wrapText="1"/>
      <protection locked="0"/>
    </xf>
    <xf numFmtId="38" fontId="31" fillId="2" borderId="2" xfId="0" applyNumberFormat="1" applyFont="1" applyFill="1" applyBorder="1" applyAlignment="1" applyProtection="1">
      <alignment horizontal="center" wrapText="1"/>
      <protection locked="0"/>
    </xf>
    <xf numFmtId="38" fontId="68" fillId="0" borderId="0" xfId="0" applyNumberFormat="1" applyFont="1" applyAlignment="1">
      <alignment horizontal="center" vertical="center" wrapText="1"/>
    </xf>
    <xf numFmtId="0" fontId="55" fillId="0" borderId="204" xfId="4" applyBorder="1" applyAlignment="1">
      <alignment horizontal="left" wrapText="1"/>
    </xf>
    <xf numFmtId="0" fontId="61" fillId="2" borderId="204" xfId="4" applyFont="1" applyFill="1" applyBorder="1" applyAlignment="1">
      <alignment horizontal="right" wrapText="1"/>
    </xf>
    <xf numFmtId="0" fontId="61" fillId="2" borderId="198" xfId="4" applyFont="1" applyFill="1" applyBorder="1" applyAlignment="1">
      <alignment horizontal="right" wrapText="1"/>
    </xf>
    <xf numFmtId="0" fontId="56" fillId="30" borderId="185" xfId="4" applyFont="1" applyFill="1" applyBorder="1" applyAlignment="1">
      <alignment horizontal="center" vertical="center" textRotation="90" wrapText="1"/>
    </xf>
    <xf numFmtId="0" fontId="56" fillId="30" borderId="186" xfId="4" applyFont="1" applyFill="1" applyBorder="1" applyAlignment="1">
      <alignment horizontal="center" vertical="center" textRotation="90" wrapText="1"/>
    </xf>
    <xf numFmtId="0" fontId="55" fillId="0" borderId="177" xfId="4" applyBorder="1" applyAlignment="1" applyProtection="1">
      <alignment horizontal="center" vertical="center"/>
      <protection locked="0"/>
    </xf>
    <xf numFmtId="0" fontId="55" fillId="0" borderId="209" xfId="4" applyBorder="1" applyAlignment="1" applyProtection="1">
      <alignment horizontal="center" vertical="center"/>
      <protection locked="0"/>
    </xf>
    <xf numFmtId="38" fontId="45" fillId="0" borderId="98" xfId="0" applyNumberFormat="1" applyFont="1" applyBorder="1" applyAlignment="1">
      <alignment horizontal="center" wrapText="1"/>
    </xf>
    <xf numFmtId="38" fontId="45" fillId="0" borderId="191" xfId="0" applyNumberFormat="1" applyFont="1" applyBorder="1" applyAlignment="1">
      <alignment horizontal="center" wrapText="1"/>
    </xf>
    <xf numFmtId="0" fontId="34" fillId="15" borderId="207" xfId="4" applyFont="1" applyFill="1" applyBorder="1" applyAlignment="1">
      <alignment horizontal="center"/>
    </xf>
    <xf numFmtId="0" fontId="34" fillId="16" borderId="207" xfId="4" applyFont="1" applyFill="1" applyBorder="1" applyAlignment="1">
      <alignment horizontal="center"/>
    </xf>
    <xf numFmtId="0" fontId="34" fillId="33" borderId="42" xfId="4" applyFont="1" applyFill="1" applyBorder="1" applyAlignment="1">
      <alignment horizontal="center"/>
    </xf>
    <xf numFmtId="0" fontId="34" fillId="33" borderId="43" xfId="4" applyFont="1" applyFill="1" applyBorder="1" applyAlignment="1">
      <alignment horizontal="center"/>
    </xf>
    <xf numFmtId="0" fontId="34" fillId="33" borderId="44" xfId="4" applyFont="1" applyFill="1" applyBorder="1" applyAlignment="1">
      <alignment horizontal="center"/>
    </xf>
    <xf numFmtId="0" fontId="34" fillId="34" borderId="207" xfId="4" applyFont="1" applyFill="1" applyBorder="1" applyAlignment="1">
      <alignment horizontal="center"/>
    </xf>
    <xf numFmtId="0" fontId="61" fillId="15" borderId="63" xfId="4" applyFont="1" applyFill="1" applyBorder="1" applyAlignment="1">
      <alignment horizontal="right" wrapText="1"/>
    </xf>
    <xf numFmtId="0" fontId="61" fillId="15" borderId="205" xfId="4" applyFont="1" applyFill="1" applyBorder="1" applyAlignment="1">
      <alignment horizontal="right" wrapText="1"/>
    </xf>
    <xf numFmtId="0" fontId="59" fillId="31" borderId="42" xfId="4" applyFont="1" applyFill="1" applyBorder="1" applyAlignment="1">
      <alignment horizontal="right" wrapText="1"/>
    </xf>
    <xf numFmtId="0" fontId="59" fillId="31" borderId="43" xfId="4" applyFont="1" applyFill="1" applyBorder="1" applyAlignment="1">
      <alignment horizontal="right" wrapText="1"/>
    </xf>
    <xf numFmtId="0" fontId="61" fillId="2" borderId="96" xfId="4" applyFont="1" applyFill="1" applyBorder="1" applyAlignment="1">
      <alignment horizontal="right" wrapText="1"/>
    </xf>
    <xf numFmtId="0" fontId="61" fillId="2" borderId="98" xfId="4" applyFont="1" applyFill="1" applyBorder="1" applyAlignment="1">
      <alignment horizontal="right" wrapText="1"/>
    </xf>
    <xf numFmtId="0" fontId="56" fillId="30" borderId="27" xfId="4" applyFont="1" applyFill="1" applyBorder="1" applyAlignment="1">
      <alignment horizontal="center" wrapText="1"/>
    </xf>
    <xf numFmtId="0" fontId="56" fillId="30" borderId="28" xfId="4" applyFont="1" applyFill="1" applyBorder="1" applyAlignment="1">
      <alignment horizontal="center" wrapText="1"/>
    </xf>
    <xf numFmtId="0" fontId="63" fillId="30" borderId="28" xfId="4" applyFont="1" applyFill="1" applyBorder="1" applyAlignment="1">
      <alignment horizontal="right" vertical="center"/>
    </xf>
    <xf numFmtId="0" fontId="63" fillId="30" borderId="43" xfId="4" applyFont="1" applyFill="1" applyBorder="1" applyAlignment="1">
      <alignment horizontal="right" vertical="center"/>
    </xf>
    <xf numFmtId="0" fontId="34" fillId="17" borderId="207" xfId="4" applyFont="1" applyFill="1" applyBorder="1" applyAlignment="1">
      <alignment horizontal="center"/>
    </xf>
    <xf numFmtId="0" fontId="59" fillId="31" borderId="28" xfId="4" applyFont="1" applyFill="1" applyBorder="1" applyAlignment="1">
      <alignment horizontal="right" wrapText="1"/>
    </xf>
    <xf numFmtId="0" fontId="34" fillId="35" borderId="207" xfId="4" applyFont="1" applyFill="1" applyBorder="1" applyAlignment="1">
      <alignment horizontal="center"/>
    </xf>
    <xf numFmtId="38" fontId="17" fillId="0" borderId="8" xfId="0" applyNumberFormat="1" applyFont="1" applyBorder="1" applyAlignment="1">
      <alignment horizontal="right" vertical="center"/>
    </xf>
    <xf numFmtId="166" fontId="77" fillId="0" borderId="215" xfId="2" applyNumberFormat="1" applyFont="1" applyBorder="1" applyAlignment="1">
      <alignment horizontal="center" vertical="center" wrapText="1"/>
    </xf>
    <xf numFmtId="166" fontId="77" fillId="0" borderId="267" xfId="2" applyNumberFormat="1" applyFont="1" applyBorder="1" applyAlignment="1">
      <alignment horizontal="center" vertical="center" wrapText="1"/>
    </xf>
    <xf numFmtId="0" fontId="0" fillId="0" borderId="246" xfId="0" applyBorder="1" applyAlignment="1">
      <alignment horizontal="left" vertical="center" wrapText="1"/>
    </xf>
    <xf numFmtId="0" fontId="0" fillId="0" borderId="247" xfId="0" applyBorder="1" applyAlignment="1">
      <alignment horizontal="left" vertical="center" wrapText="1"/>
    </xf>
    <xf numFmtId="0" fontId="0" fillId="0" borderId="249" xfId="0" applyBorder="1" applyAlignment="1">
      <alignment horizontal="left" vertical="center" wrapText="1"/>
    </xf>
    <xf numFmtId="166" fontId="77" fillId="0" borderId="270" xfId="2" applyNumberFormat="1" applyFont="1" applyBorder="1" applyAlignment="1">
      <alignment horizontal="center" vertical="center" wrapText="1"/>
    </xf>
    <xf numFmtId="166" fontId="77" fillId="0" borderId="271" xfId="2" applyNumberFormat="1" applyFont="1" applyBorder="1" applyAlignment="1">
      <alignment horizontal="center" vertical="center" wrapText="1"/>
    </xf>
    <xf numFmtId="166" fontId="77" fillId="0" borderId="272" xfId="2" applyNumberFormat="1" applyFont="1" applyBorder="1" applyAlignment="1">
      <alignment horizontal="center" vertical="center" wrapText="1"/>
    </xf>
    <xf numFmtId="166" fontId="77" fillId="0" borderId="266" xfId="2" applyNumberFormat="1" applyFont="1" applyBorder="1" applyAlignment="1">
      <alignment horizontal="center" vertical="center" wrapText="1"/>
    </xf>
    <xf numFmtId="0" fontId="0" fillId="0" borderId="245" xfId="0" applyBorder="1" applyAlignment="1">
      <alignment horizontal="left" vertical="center" wrapText="1"/>
    </xf>
    <xf numFmtId="0" fontId="0" fillId="0" borderId="226" xfId="0" applyBorder="1" applyAlignment="1">
      <alignment horizontal="left" vertical="center" wrapText="1"/>
    </xf>
    <xf numFmtId="0" fontId="0" fillId="0" borderId="248" xfId="0" applyBorder="1" applyAlignment="1">
      <alignment horizontal="left" vertical="center" wrapText="1"/>
    </xf>
    <xf numFmtId="0" fontId="0" fillId="0" borderId="245" xfId="0" applyBorder="1" applyAlignment="1" applyProtection="1">
      <alignment horizontal="left" vertical="center" wrapText="1"/>
      <protection locked="0"/>
    </xf>
    <xf numFmtId="0" fontId="0" fillId="0" borderId="226" xfId="0" applyBorder="1" applyAlignment="1" applyProtection="1">
      <alignment horizontal="left" vertical="center" wrapText="1"/>
      <protection locked="0"/>
    </xf>
    <xf numFmtId="0" fontId="0" fillId="0" borderId="248" xfId="0" applyBorder="1" applyAlignment="1" applyProtection="1">
      <alignment horizontal="left" vertical="center" wrapText="1"/>
      <protection locked="0"/>
    </xf>
    <xf numFmtId="166" fontId="77" fillId="0" borderId="266" xfId="2" applyNumberFormat="1" applyFont="1" applyBorder="1" applyAlignment="1" applyProtection="1">
      <alignment horizontal="center" vertical="center" wrapText="1"/>
      <protection locked="0"/>
    </xf>
    <xf numFmtId="166" fontId="77" fillId="0" borderId="215" xfId="2" applyNumberFormat="1" applyFont="1" applyBorder="1" applyAlignment="1" applyProtection="1">
      <alignment horizontal="center" vertical="center" wrapText="1"/>
      <protection locked="0"/>
    </xf>
    <xf numFmtId="166" fontId="77" fillId="0" borderId="267" xfId="2" applyNumberFormat="1" applyFont="1" applyBorder="1" applyAlignment="1" applyProtection="1">
      <alignment horizontal="center" vertical="center" wrapText="1"/>
      <protection locked="0"/>
    </xf>
    <xf numFmtId="166" fontId="77" fillId="0" borderId="270" xfId="2" applyNumberFormat="1" applyFont="1" applyBorder="1" applyAlignment="1" applyProtection="1">
      <alignment horizontal="center" vertical="center" wrapText="1"/>
      <protection locked="0"/>
    </xf>
    <xf numFmtId="166" fontId="77" fillId="0" borderId="271" xfId="2" applyNumberFormat="1" applyFont="1" applyBorder="1" applyAlignment="1" applyProtection="1">
      <alignment horizontal="center" vertical="center" wrapText="1"/>
      <protection locked="0"/>
    </xf>
    <xf numFmtId="166" fontId="77" fillId="0" borderId="272" xfId="2" applyNumberFormat="1" applyFont="1" applyBorder="1" applyAlignment="1" applyProtection="1">
      <alignment horizontal="center" vertical="center" wrapText="1"/>
      <protection locked="0"/>
    </xf>
    <xf numFmtId="0" fontId="0" fillId="0" borderId="240" xfId="0" applyBorder="1" applyAlignment="1">
      <alignment horizontal="left" vertical="center" wrapText="1"/>
    </xf>
    <xf numFmtId="0" fontId="0" fillId="0" borderId="241" xfId="0" applyBorder="1" applyAlignment="1">
      <alignment horizontal="left" vertical="center" wrapText="1"/>
    </xf>
    <xf numFmtId="0" fontId="0" fillId="0" borderId="242" xfId="0" applyBorder="1" applyAlignment="1">
      <alignment horizontal="left" vertical="center" wrapText="1"/>
    </xf>
    <xf numFmtId="166" fontId="77" fillId="0" borderId="434" xfId="2" applyNumberFormat="1" applyFont="1" applyBorder="1" applyAlignment="1">
      <alignment horizontal="center" vertical="center" wrapText="1"/>
    </xf>
    <xf numFmtId="166" fontId="77" fillId="0" borderId="435" xfId="2" applyNumberFormat="1" applyFont="1" applyBorder="1" applyAlignment="1">
      <alignment horizontal="center" vertical="center" wrapText="1"/>
    </xf>
    <xf numFmtId="166" fontId="22" fillId="20" borderId="436" xfId="2" applyNumberFormat="1" applyFont="1" applyFill="1" applyBorder="1" applyAlignment="1">
      <alignment horizontal="center" vertical="center" wrapText="1"/>
    </xf>
    <xf numFmtId="166" fontId="22" fillId="20" borderId="437" xfId="2" applyNumberFormat="1" applyFont="1" applyFill="1" applyBorder="1" applyAlignment="1">
      <alignment horizontal="center" vertical="center" wrapText="1"/>
    </xf>
    <xf numFmtId="0" fontId="49" fillId="21" borderId="131" xfId="0" applyFont="1" applyFill="1" applyBorder="1" applyAlignment="1">
      <alignment horizontal="center" vertical="center"/>
    </xf>
    <xf numFmtId="0" fontId="49" fillId="21" borderId="132" xfId="0" applyFont="1" applyFill="1" applyBorder="1" applyAlignment="1">
      <alignment horizontal="center" vertical="center"/>
    </xf>
    <xf numFmtId="0" fontId="49" fillId="21" borderId="150" xfId="0" applyFont="1" applyFill="1" applyBorder="1" applyAlignment="1">
      <alignment horizontal="center" vertical="center"/>
    </xf>
    <xf numFmtId="0" fontId="49" fillId="21" borderId="7" xfId="0" applyFont="1" applyFill="1" applyBorder="1" applyAlignment="1">
      <alignment horizontal="center" vertical="center"/>
    </xf>
    <xf numFmtId="166" fontId="22" fillId="20" borderId="438" xfId="2" applyNumberFormat="1" applyFont="1" applyFill="1" applyBorder="1" applyAlignment="1">
      <alignment horizontal="center" vertical="center" wrapText="1"/>
    </xf>
    <xf numFmtId="166" fontId="22" fillId="0" borderId="0" xfId="2" applyNumberFormat="1" applyFont="1" applyAlignment="1">
      <alignment horizontal="center" vertical="center" wrapText="1"/>
    </xf>
    <xf numFmtId="166" fontId="77" fillId="0" borderId="433" xfId="2" applyNumberFormat="1" applyFont="1" applyBorder="1" applyAlignment="1">
      <alignment horizontal="center" vertical="center" wrapText="1"/>
    </xf>
    <xf numFmtId="166" fontId="77" fillId="0" borderId="434" xfId="2" applyNumberFormat="1" applyFont="1" applyBorder="1" applyAlignment="1" applyProtection="1">
      <alignment horizontal="center" vertical="center" wrapText="1"/>
      <protection locked="0"/>
    </xf>
    <xf numFmtId="166" fontId="77" fillId="0" borderId="435" xfId="2" applyNumberFormat="1" applyFont="1" applyBorder="1" applyAlignment="1" applyProtection="1">
      <alignment horizontal="center" vertical="center" wrapText="1"/>
      <protection locked="0"/>
    </xf>
    <xf numFmtId="0" fontId="0" fillId="0" borderId="266" xfId="0" applyBorder="1" applyAlignment="1">
      <alignment horizontal="left" vertical="center" wrapText="1"/>
    </xf>
    <xf numFmtId="0" fontId="0" fillId="0" borderId="215" xfId="0" applyBorder="1" applyAlignment="1">
      <alignment horizontal="left" vertical="center" wrapText="1"/>
    </xf>
    <xf numFmtId="0" fontId="0" fillId="0" borderId="267" xfId="0" applyBorder="1" applyAlignment="1">
      <alignment horizontal="left" vertical="center" wrapText="1"/>
    </xf>
    <xf numFmtId="0" fontId="0" fillId="0" borderId="433" xfId="0" applyBorder="1" applyAlignment="1">
      <alignment horizontal="left" vertical="center" wrapText="1"/>
    </xf>
    <xf numFmtId="0" fontId="0" fillId="0" borderId="434" xfId="0" applyBorder="1" applyAlignment="1">
      <alignment horizontal="left" vertical="center" wrapText="1"/>
    </xf>
    <xf numFmtId="0" fontId="0" fillId="0" borderId="435" xfId="0" applyBorder="1" applyAlignment="1">
      <alignment horizontal="left" vertical="center" wrapText="1"/>
    </xf>
    <xf numFmtId="0" fontId="49" fillId="21" borderId="210" xfId="0" applyFont="1" applyFill="1" applyBorder="1" applyAlignment="1">
      <alignment horizontal="center" vertical="center"/>
    </xf>
    <xf numFmtId="0" fontId="49" fillId="21" borderId="0" xfId="0" applyFont="1" applyFill="1" applyAlignment="1">
      <alignment horizontal="center" vertical="center"/>
    </xf>
    <xf numFmtId="0" fontId="0" fillId="0" borderId="266" xfId="0" applyBorder="1" applyAlignment="1">
      <alignment horizontal="center" vertical="center"/>
    </xf>
    <xf numFmtId="0" fontId="0" fillId="0" borderId="215" xfId="0" applyBorder="1" applyAlignment="1">
      <alignment horizontal="center" vertical="center"/>
    </xf>
    <xf numFmtId="0" fontId="0" fillId="0" borderId="267" xfId="0" applyBorder="1" applyAlignment="1">
      <alignment horizontal="center" vertical="center"/>
    </xf>
    <xf numFmtId="0" fontId="0" fillId="0" borderId="270" xfId="0" applyBorder="1" applyAlignment="1">
      <alignment horizontal="center" vertical="center"/>
    </xf>
    <xf numFmtId="0" fontId="0" fillId="0" borderId="271" xfId="0" applyBorder="1" applyAlignment="1">
      <alignment horizontal="center" vertical="center"/>
    </xf>
    <xf numFmtId="0" fontId="0" fillId="0" borderId="272" xfId="0" applyBorder="1" applyAlignment="1">
      <alignment horizontal="center" vertical="center"/>
    </xf>
    <xf numFmtId="0" fontId="49" fillId="21" borderId="133" xfId="0" applyFont="1" applyFill="1" applyBorder="1" applyAlignment="1">
      <alignment horizontal="center" vertical="center"/>
    </xf>
    <xf numFmtId="0" fontId="49" fillId="21" borderId="149" xfId="0" applyFont="1" applyFill="1" applyBorder="1" applyAlignment="1">
      <alignment horizontal="center" vertical="center"/>
    </xf>
    <xf numFmtId="0" fontId="0" fillId="0" borderId="246" xfId="0" applyBorder="1" applyAlignment="1" applyProtection="1">
      <alignment horizontal="left" vertical="center" wrapText="1"/>
      <protection locked="0"/>
    </xf>
    <xf numFmtId="0" fontId="0" fillId="0" borderId="247" xfId="0" applyBorder="1" applyAlignment="1" applyProtection="1">
      <alignment horizontal="left" vertical="center" wrapText="1"/>
      <protection locked="0"/>
    </xf>
    <xf numFmtId="0" fontId="0" fillId="0" borderId="249" xfId="0" applyBorder="1" applyAlignment="1" applyProtection="1">
      <alignment horizontal="left" vertical="center" wrapText="1"/>
      <protection locked="0"/>
    </xf>
    <xf numFmtId="38" fontId="17" fillId="0" borderId="384" xfId="0" applyNumberFormat="1" applyFont="1" applyBorder="1" applyAlignment="1">
      <alignment horizontal="right" vertical="center"/>
    </xf>
    <xf numFmtId="166" fontId="77" fillId="0" borderId="433" xfId="2" applyNumberFormat="1" applyFont="1" applyBorder="1" applyAlignment="1" applyProtection="1">
      <alignment horizontal="center" vertical="center" wrapText="1"/>
      <protection locked="0"/>
    </xf>
    <xf numFmtId="0" fontId="0" fillId="0" borderId="270" xfId="0" applyBorder="1" applyAlignment="1" applyProtection="1">
      <alignment horizontal="center" vertical="center"/>
      <protection locked="0"/>
    </xf>
    <xf numFmtId="0" fontId="0" fillId="0" borderId="271" xfId="0" applyBorder="1" applyAlignment="1" applyProtection="1">
      <alignment horizontal="center" vertical="center"/>
      <protection locked="0"/>
    </xf>
    <xf numFmtId="0" fontId="0" fillId="0" borderId="272" xfId="0" applyBorder="1" applyAlignment="1" applyProtection="1">
      <alignment horizontal="center" vertical="center"/>
      <protection locked="0"/>
    </xf>
    <xf numFmtId="0" fontId="0" fillId="0" borderId="266" xfId="0" applyBorder="1" applyAlignment="1" applyProtection="1">
      <alignment horizontal="center" vertical="center"/>
      <protection locked="0"/>
    </xf>
    <xf numFmtId="0" fontId="0" fillId="0" borderId="215" xfId="0" applyBorder="1" applyAlignment="1" applyProtection="1">
      <alignment horizontal="center" vertical="center"/>
      <protection locked="0"/>
    </xf>
    <xf numFmtId="0" fontId="0" fillId="0" borderId="267" xfId="0" applyBorder="1" applyAlignment="1" applyProtection="1">
      <alignment horizontal="center" vertical="center"/>
      <protection locked="0"/>
    </xf>
    <xf numFmtId="0" fontId="0" fillId="0" borderId="266" xfId="0" applyBorder="1" applyAlignment="1" applyProtection="1">
      <alignment horizontal="left" vertical="center" wrapText="1"/>
      <protection locked="0"/>
    </xf>
    <xf numFmtId="0" fontId="0" fillId="0" borderId="215" xfId="0" applyBorder="1" applyAlignment="1" applyProtection="1">
      <alignment horizontal="left" vertical="center" wrapText="1"/>
      <protection locked="0"/>
    </xf>
    <xf numFmtId="0" fontId="0" fillId="0" borderId="267" xfId="0" applyBorder="1" applyAlignment="1" applyProtection="1">
      <alignment horizontal="left" vertical="center" wrapText="1"/>
      <protection locked="0"/>
    </xf>
    <xf numFmtId="0" fontId="0" fillId="0" borderId="433" xfId="0" applyBorder="1" applyAlignment="1" applyProtection="1">
      <alignment horizontal="left" vertical="center" wrapText="1"/>
      <protection locked="0"/>
    </xf>
    <xf numFmtId="0" fontId="0" fillId="0" borderId="434" xfId="0" applyBorder="1" applyAlignment="1" applyProtection="1">
      <alignment horizontal="left" vertical="center" wrapText="1"/>
      <protection locked="0"/>
    </xf>
    <xf numFmtId="0" fontId="0" fillId="0" borderId="435" xfId="0" applyBorder="1" applyAlignment="1" applyProtection="1">
      <alignment horizontal="left" vertical="center" wrapText="1"/>
      <protection locked="0"/>
    </xf>
    <xf numFmtId="0" fontId="0" fillId="0" borderId="240" xfId="0" applyBorder="1" applyAlignment="1" applyProtection="1">
      <alignment horizontal="left" vertical="center" wrapText="1"/>
      <protection locked="0"/>
    </xf>
    <xf numFmtId="0" fontId="0" fillId="0" borderId="241" xfId="0" applyBorder="1" applyAlignment="1" applyProtection="1">
      <alignment horizontal="left" vertical="center" wrapText="1"/>
      <protection locked="0"/>
    </xf>
    <xf numFmtId="0" fontId="0" fillId="0" borderId="242" xfId="0" applyBorder="1" applyAlignment="1" applyProtection="1">
      <alignment horizontal="left" vertical="center" wrapText="1"/>
      <protection locked="0"/>
    </xf>
    <xf numFmtId="38" fontId="31" fillId="2" borderId="106" xfId="0" applyNumberFormat="1" applyFont="1" applyFill="1" applyBorder="1" applyAlignment="1">
      <alignment horizontal="right" wrapText="1"/>
    </xf>
    <xf numFmtId="38" fontId="89" fillId="21" borderId="444" xfId="0" applyNumberFormat="1" applyFont="1" applyFill="1" applyBorder="1" applyAlignment="1">
      <alignment horizontal="center" vertical="center"/>
    </xf>
    <xf numFmtId="38" fontId="89" fillId="21" borderId="24" xfId="0" applyNumberFormat="1" applyFont="1" applyFill="1" applyBorder="1" applyAlignment="1">
      <alignment horizontal="center" vertical="center"/>
    </xf>
    <xf numFmtId="38" fontId="89" fillId="21" borderId="184" xfId="0" applyNumberFormat="1" applyFont="1" applyFill="1" applyBorder="1" applyAlignment="1">
      <alignment horizontal="center" vertical="center"/>
    </xf>
    <xf numFmtId="38" fontId="93" fillId="21" borderId="185" xfId="0" applyNumberFormat="1" applyFont="1" applyFill="1" applyBorder="1" applyAlignment="1">
      <alignment horizontal="center" vertical="center"/>
    </xf>
    <xf numFmtId="38" fontId="93" fillId="21" borderId="184" xfId="0" applyNumberFormat="1" applyFont="1" applyFill="1" applyBorder="1" applyAlignment="1">
      <alignment horizontal="center" vertical="center"/>
    </xf>
    <xf numFmtId="38" fontId="89" fillId="21" borderId="432" xfId="0" applyNumberFormat="1" applyFont="1" applyFill="1" applyBorder="1" applyAlignment="1">
      <alignment horizontal="center" vertical="center"/>
    </xf>
    <xf numFmtId="38" fontId="89" fillId="21" borderId="43" xfId="0" applyNumberFormat="1" applyFont="1" applyFill="1" applyBorder="1" applyAlignment="1">
      <alignment horizontal="center" vertical="center"/>
    </xf>
    <xf numFmtId="38" fontId="89" fillId="21" borderId="452" xfId="0" applyNumberFormat="1" applyFont="1" applyFill="1" applyBorder="1" applyAlignment="1">
      <alignment horizontal="center" vertical="center"/>
    </xf>
    <xf numFmtId="38" fontId="89" fillId="21" borderId="445" xfId="0" applyNumberFormat="1" applyFont="1" applyFill="1" applyBorder="1" applyAlignment="1">
      <alignment horizontal="center" vertical="center"/>
    </xf>
    <xf numFmtId="38" fontId="89" fillId="21" borderId="454" xfId="0" applyNumberFormat="1" applyFont="1" applyFill="1" applyBorder="1" applyAlignment="1">
      <alignment horizontal="center" vertical="center"/>
    </xf>
    <xf numFmtId="38" fontId="39" fillId="15" borderId="65" xfId="0" applyNumberFormat="1" applyFont="1" applyFill="1" applyBorder="1" applyAlignment="1" applyProtection="1">
      <alignment horizontal="center" vertical="center"/>
      <protection locked="0"/>
    </xf>
    <xf numFmtId="38" fontId="39" fillId="15" borderId="75" xfId="0" applyNumberFormat="1" applyFont="1" applyFill="1" applyBorder="1" applyAlignment="1" applyProtection="1">
      <alignment horizontal="center" vertical="center"/>
      <protection locked="0"/>
    </xf>
    <xf numFmtId="38" fontId="100" fillId="0" borderId="0" xfId="0" applyNumberFormat="1" applyFont="1" applyAlignment="1">
      <alignment horizontal="right" vertical="center"/>
    </xf>
    <xf numFmtId="38" fontId="114" fillId="0" borderId="0" xfId="0" applyNumberFormat="1" applyFont="1" applyAlignment="1">
      <alignment horizontal="center" vertical="center"/>
    </xf>
    <xf numFmtId="38" fontId="114" fillId="15" borderId="65" xfId="0" applyNumberFormat="1" applyFont="1" applyFill="1" applyBorder="1" applyAlignment="1" applyProtection="1">
      <alignment horizontal="center" vertical="center"/>
      <protection locked="0"/>
    </xf>
    <xf numFmtId="38" fontId="114" fillId="15" borderId="75" xfId="0" applyNumberFormat="1" applyFont="1" applyFill="1" applyBorder="1" applyAlignment="1" applyProtection="1">
      <alignment horizontal="center" vertical="center"/>
      <protection locked="0"/>
    </xf>
    <xf numFmtId="38" fontId="89" fillId="21" borderId="444" xfId="0" applyNumberFormat="1" applyFont="1" applyFill="1" applyBorder="1" applyAlignment="1">
      <alignment horizontal="center" vertical="center" wrapText="1"/>
    </xf>
    <xf numFmtId="38" fontId="89" fillId="21" borderId="459" xfId="0" applyNumberFormat="1" applyFont="1" applyFill="1" applyBorder="1" applyAlignment="1">
      <alignment horizontal="center" vertical="center" wrapText="1"/>
    </xf>
    <xf numFmtId="38" fontId="76" fillId="23" borderId="184" xfId="0" applyNumberFormat="1" applyFont="1" applyFill="1" applyBorder="1" applyAlignment="1">
      <alignment horizontal="center" vertical="center" wrapText="1"/>
    </xf>
    <xf numFmtId="38" fontId="76" fillId="23" borderId="185" xfId="0" applyNumberFormat="1" applyFont="1" applyFill="1" applyBorder="1" applyAlignment="1">
      <alignment horizontal="center" vertical="center" wrapText="1"/>
    </xf>
    <xf numFmtId="172" fontId="22" fillId="0" borderId="184" xfId="0" applyNumberFormat="1" applyFont="1" applyBorder="1" applyAlignment="1">
      <alignment horizontal="center" vertical="center"/>
    </xf>
    <xf numFmtId="172" fontId="22" fillId="0" borderId="185" xfId="0" applyNumberFormat="1" applyFont="1" applyBorder="1" applyAlignment="1">
      <alignment horizontal="center" vertical="center"/>
    </xf>
    <xf numFmtId="166" fontId="21" fillId="0" borderId="27" xfId="2" applyNumberFormat="1" applyFont="1" applyBorder="1" applyAlignment="1">
      <alignment horizontal="center" vertical="center" wrapText="1"/>
    </xf>
    <xf numFmtId="166" fontId="21" fillId="0" borderId="28" xfId="2" applyNumberFormat="1" applyFont="1" applyBorder="1" applyAlignment="1">
      <alignment horizontal="center" vertical="center" wrapText="1"/>
    </xf>
    <xf numFmtId="166" fontId="21" fillId="0" borderId="30" xfId="2" applyNumberFormat="1" applyFont="1" applyBorder="1" applyAlignment="1">
      <alignment horizontal="center" vertical="center" wrapText="1"/>
    </xf>
    <xf numFmtId="166" fontId="21" fillId="0" borderId="96" xfId="2" applyNumberFormat="1" applyFont="1" applyBorder="1" applyAlignment="1">
      <alignment horizontal="center" vertical="center" wrapText="1"/>
    </xf>
    <xf numFmtId="166" fontId="21" fillId="0" borderId="98" xfId="2" applyNumberFormat="1" applyFont="1" applyBorder="1" applyAlignment="1">
      <alignment horizontal="center" vertical="center" wrapText="1"/>
    </xf>
    <xf numFmtId="166" fontId="21" fillId="0" borderId="191" xfId="2" applyNumberFormat="1" applyFont="1" applyBorder="1" applyAlignment="1">
      <alignment horizontal="center" vertical="center" wrapText="1"/>
    </xf>
    <xf numFmtId="166" fontId="22" fillId="0" borderId="42" xfId="2" applyNumberFormat="1" applyFont="1" applyBorder="1" applyAlignment="1">
      <alignment horizontal="center" vertical="center" wrapText="1"/>
    </xf>
    <xf numFmtId="166" fontId="22" fillId="0" borderId="43" xfId="2" applyNumberFormat="1" applyFont="1" applyBorder="1" applyAlignment="1">
      <alignment horizontal="center" vertical="center" wrapText="1"/>
    </xf>
    <xf numFmtId="166" fontId="22" fillId="0" borderId="44" xfId="2" applyNumberFormat="1" applyFont="1" applyBorder="1" applyAlignment="1">
      <alignment horizontal="center" vertical="center" wrapText="1"/>
    </xf>
    <xf numFmtId="38" fontId="82" fillId="21" borderId="42" xfId="0" applyNumberFormat="1" applyFont="1" applyFill="1" applyBorder="1" applyAlignment="1">
      <alignment horizontal="center" vertical="center" wrapText="1"/>
    </xf>
    <xf numFmtId="38" fontId="82" fillId="21" borderId="43" xfId="0" applyNumberFormat="1" applyFont="1" applyFill="1" applyBorder="1" applyAlignment="1">
      <alignment horizontal="center" vertical="center" wrapText="1"/>
    </xf>
    <xf numFmtId="38" fontId="82" fillId="21" borderId="44" xfId="0" applyNumberFormat="1" applyFont="1" applyFill="1" applyBorder="1" applyAlignment="1">
      <alignment horizontal="center" vertical="center" wrapText="1"/>
    </xf>
    <xf numFmtId="0" fontId="62" fillId="0" borderId="99" xfId="4" applyFont="1" applyBorder="1" applyAlignment="1">
      <alignment horizontal="left" wrapText="1"/>
    </xf>
    <xf numFmtId="0" fontId="62" fillId="0" borderId="152" xfId="4" applyFont="1" applyBorder="1" applyAlignment="1">
      <alignment horizontal="left" wrapText="1"/>
    </xf>
    <xf numFmtId="0" fontId="62" fillId="0" borderId="195" xfId="4" applyFont="1" applyBorder="1" applyAlignment="1">
      <alignment horizontal="left" wrapText="1"/>
    </xf>
    <xf numFmtId="0" fontId="62" fillId="0" borderId="175" xfId="4" applyFont="1" applyBorder="1" applyAlignment="1">
      <alignment horizontal="left" wrapText="1"/>
    </xf>
    <xf numFmtId="0" fontId="62" fillId="0" borderId="110" xfId="4" applyFont="1" applyBorder="1" applyAlignment="1">
      <alignment horizontal="left" wrapText="1"/>
    </xf>
    <xf numFmtId="0" fontId="62" fillId="0" borderId="388" xfId="4" applyFont="1" applyBorder="1" applyAlignment="1">
      <alignment horizontal="left" wrapText="1"/>
    </xf>
    <xf numFmtId="0" fontId="62" fillId="0" borderId="393" xfId="4" applyFont="1" applyBorder="1" applyAlignment="1">
      <alignment horizontal="left" wrapText="1"/>
    </xf>
    <xf numFmtId="0" fontId="62" fillId="0" borderId="409" xfId="4" applyFont="1" applyBorder="1" applyAlignment="1">
      <alignment horizontal="center" vertical="center" textRotation="90" wrapText="1"/>
    </xf>
    <xf numFmtId="0" fontId="62" fillId="0" borderId="360" xfId="4" applyFont="1" applyBorder="1" applyAlignment="1">
      <alignment horizontal="center" vertical="center" textRotation="90" wrapText="1"/>
    </xf>
    <xf numFmtId="0" fontId="62" fillId="0" borderId="411" xfId="4" applyFont="1" applyBorder="1" applyAlignment="1">
      <alignment horizontal="center" vertical="center" textRotation="90" wrapText="1"/>
    </xf>
    <xf numFmtId="0" fontId="62" fillId="0" borderId="402" xfId="4" applyFont="1" applyBorder="1" applyAlignment="1">
      <alignment horizontal="center" vertical="center" textRotation="90" wrapText="1"/>
    </xf>
    <xf numFmtId="0" fontId="62" fillId="0" borderId="357" xfId="4" applyFont="1" applyBorder="1" applyAlignment="1">
      <alignment horizontal="center" vertical="center" textRotation="90" wrapText="1"/>
    </xf>
    <xf numFmtId="0" fontId="62" fillId="0" borderId="395" xfId="4" applyFont="1" applyBorder="1" applyAlignment="1">
      <alignment horizontal="center" vertical="center" textRotation="90" wrapText="1"/>
    </xf>
    <xf numFmtId="0" fontId="62" fillId="0" borderId="108" xfId="4" applyFont="1" applyBorder="1" applyAlignment="1">
      <alignment horizontal="left" wrapText="1"/>
    </xf>
    <xf numFmtId="0" fontId="62" fillId="0" borderId="347" xfId="4" applyFont="1" applyBorder="1" applyAlignment="1">
      <alignment horizontal="left" wrapText="1"/>
    </xf>
    <xf numFmtId="0" fontId="62" fillId="0" borderId="198" xfId="4" applyFont="1" applyBorder="1" applyAlignment="1">
      <alignment horizontal="left" wrapText="1"/>
    </xf>
    <xf numFmtId="0" fontId="74" fillId="15" borderId="96" xfId="4" applyFont="1" applyFill="1" applyBorder="1" applyAlignment="1">
      <alignment horizontal="right" wrapText="1"/>
    </xf>
    <xf numFmtId="0" fontId="74" fillId="15" borderId="98" xfId="4" applyFont="1" applyFill="1" applyBorder="1" applyAlignment="1">
      <alignment horizontal="right" wrapText="1"/>
    </xf>
    <xf numFmtId="0" fontId="74" fillId="15" borderId="31" xfId="4" applyFont="1" applyFill="1" applyBorder="1" applyAlignment="1">
      <alignment horizontal="right" wrapText="1"/>
    </xf>
    <xf numFmtId="0" fontId="74" fillId="15" borderId="0" xfId="4" applyFont="1" applyFill="1" applyAlignment="1">
      <alignment horizontal="right" wrapText="1"/>
    </xf>
    <xf numFmtId="0" fontId="62" fillId="0" borderId="172" xfId="4" applyFont="1" applyBorder="1" applyAlignment="1">
      <alignment horizontal="left" wrapText="1"/>
    </xf>
    <xf numFmtId="0" fontId="62" fillId="0" borderId="414" xfId="4" applyFont="1" applyBorder="1" applyAlignment="1">
      <alignment horizontal="left" wrapText="1"/>
    </xf>
    <xf numFmtId="0" fontId="62" fillId="0" borderId="415" xfId="4" applyFont="1" applyBorder="1" applyAlignment="1">
      <alignment horizontal="left" wrapText="1"/>
    </xf>
    <xf numFmtId="0" fontId="75" fillId="21" borderId="42" xfId="4" applyFont="1" applyFill="1" applyBorder="1" applyAlignment="1">
      <alignment horizontal="right" wrapText="1"/>
    </xf>
    <xf numFmtId="0" fontId="75" fillId="21" borderId="43" xfId="4" applyFont="1" applyFill="1" applyBorder="1" applyAlignment="1">
      <alignment horizontal="right" wrapText="1"/>
    </xf>
    <xf numFmtId="0" fontId="62" fillId="0" borderId="432" xfId="4" applyFont="1" applyBorder="1" applyAlignment="1">
      <alignment horizontal="left" wrapText="1"/>
    </xf>
    <xf numFmtId="0" fontId="62" fillId="0" borderId="43" xfId="4" applyFont="1" applyBorder="1" applyAlignment="1">
      <alignment horizontal="left" wrapText="1"/>
    </xf>
    <xf numFmtId="0" fontId="62" fillId="0" borderId="44" xfId="4" applyFont="1" applyBorder="1" applyAlignment="1">
      <alignment horizontal="left" wrapText="1"/>
    </xf>
    <xf numFmtId="0" fontId="62" fillId="0" borderId="431" xfId="4" applyFont="1" applyBorder="1" applyAlignment="1">
      <alignment horizontal="left" wrapText="1"/>
    </xf>
    <xf numFmtId="0" fontId="62" fillId="0" borderId="199" xfId="4" applyFont="1" applyBorder="1" applyAlignment="1">
      <alignment horizontal="left" wrapText="1"/>
    </xf>
  </cellXfs>
  <cellStyles count="7">
    <cellStyle name="Hiperligação" xfId="3" builtinId="8"/>
    <cellStyle name="Moeda" xfId="6" builtinId="4"/>
    <cellStyle name="Normal" xfId="0" builtinId="0"/>
    <cellStyle name="Normal 2" xfId="4" xr:uid="{CF8F57F5-8341-42DC-914D-319AB097142D}"/>
    <cellStyle name="Normal_B1" xfId="2" xr:uid="{2A2C01EC-9C13-49EA-9781-B0E6C2488063}"/>
    <cellStyle name="Percentagem" xfId="1" builtinId="5"/>
    <cellStyle name="Percentagem 2" xfId="5" xr:uid="{E0D08C8F-AF22-4BFD-8E55-8867175AC0C7}"/>
  </cellStyles>
  <dxfs count="54">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1"/>
      </font>
      <fill>
        <patternFill>
          <bgColor rgb="FF00B050"/>
        </patternFill>
      </fill>
    </dxf>
    <dxf>
      <font>
        <color auto="1"/>
      </font>
      <fill>
        <patternFill>
          <bgColor rgb="FFFFFF00"/>
        </patternFill>
      </fill>
    </dxf>
    <dxf>
      <font>
        <color auto="1"/>
      </font>
      <fill>
        <patternFill>
          <bgColor rgb="FFFF0000"/>
        </patternFill>
      </fill>
    </dxf>
    <dxf>
      <font>
        <color theme="1"/>
      </font>
      <fill>
        <patternFill>
          <bgColor rgb="FF00B050"/>
        </patternFill>
      </fill>
    </dxf>
    <dxf>
      <font>
        <color auto="1"/>
      </font>
      <fill>
        <patternFill>
          <bgColor rgb="FFFFFF00"/>
        </patternFill>
      </fill>
    </dxf>
    <dxf>
      <font>
        <color auto="1"/>
      </font>
      <fill>
        <patternFill>
          <bgColor rgb="FFFF0000"/>
        </patternFill>
      </fill>
    </dxf>
    <dxf>
      <font>
        <color rgb="FF9C5700"/>
      </font>
      <fill>
        <patternFill>
          <bgColor rgb="FFFFEB9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FF00"/>
        </patternFill>
      </fill>
    </dxf>
    <dxf>
      <fill>
        <patternFill>
          <bgColor rgb="FF33CC33"/>
        </patternFill>
      </fill>
    </dxf>
    <dxf>
      <fill>
        <patternFill>
          <bgColor rgb="FF009900"/>
        </patternFill>
      </fill>
    </dxf>
    <dxf>
      <font>
        <color auto="1"/>
      </font>
      <fill>
        <patternFill>
          <fgColor auto="1"/>
          <bgColor rgb="FF006600"/>
        </patternFill>
      </fill>
    </dxf>
    <dxf>
      <fill>
        <patternFill>
          <bgColor theme="0" tint="-4.9989318521683403E-2"/>
        </patternFill>
      </fill>
    </dxf>
    <dxf>
      <fill>
        <patternFill>
          <bgColor rgb="FFFF0000"/>
        </patternFill>
      </fill>
    </dxf>
    <dxf>
      <fill>
        <patternFill>
          <bgColor rgb="FFFFFF00"/>
        </patternFill>
      </fill>
    </dxf>
    <dxf>
      <font>
        <color auto="1"/>
      </font>
      <fill>
        <patternFill>
          <bgColor theme="0" tint="-4.9989318521683403E-2"/>
        </patternFill>
      </fill>
    </dxf>
    <dxf>
      <fill>
        <patternFill>
          <bgColor rgb="FF00B050"/>
        </patternFill>
      </fill>
    </dxf>
    <dxf>
      <fill>
        <patternFill>
          <bgColor theme="0" tint="-4.9989318521683403E-2"/>
        </patternFill>
      </fill>
    </dxf>
    <dxf>
      <fill>
        <patternFill>
          <bgColor rgb="FFFF0000"/>
        </patternFill>
      </fill>
    </dxf>
    <dxf>
      <fill>
        <patternFill>
          <bgColor rgb="FFFFFF00"/>
        </patternFill>
      </fill>
    </dxf>
    <dxf>
      <fill>
        <patternFill>
          <bgColor rgb="FF00B050"/>
        </patternFill>
      </fill>
    </dxf>
    <dxf>
      <fill>
        <patternFill>
          <bgColor theme="0" tint="-4.9989318521683403E-2"/>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6600"/>
      <color rgb="FFFF5050"/>
      <color rgb="FFFF7C80"/>
      <color rgb="FFFF9999"/>
      <color rgb="FFFFCC99"/>
      <color rgb="FF00FF00"/>
      <color rgb="FF33CC33"/>
      <color rgb="FF009900"/>
      <color rgb="FF006600"/>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Evolução de</a:t>
            </a:r>
            <a:r>
              <a:rPr lang="pt-PT" baseline="0"/>
              <a:t> rúbricas da DR</a:t>
            </a:r>
            <a:endParaRPr lang="pt-P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6.5023919072941513E-2"/>
          <c:y val="0.10561240310077519"/>
          <c:w val="0.89141908287656391"/>
          <c:h val="0.72420956682740234"/>
        </c:manualLayout>
      </c:layout>
      <c:lineChart>
        <c:grouping val="standard"/>
        <c:varyColors val="0"/>
        <c:ser>
          <c:idx val="0"/>
          <c:order val="0"/>
          <c:tx>
            <c:strRef>
              <c:f>'1.3.DR'!$B$7</c:f>
              <c:strCache>
                <c:ptCount val="1"/>
                <c:pt idx="0">
                  <c:v>Vendas e serviços prestados</c:v>
                </c:pt>
              </c:strCache>
            </c:strRef>
          </c:tx>
          <c:spPr>
            <a:ln w="28575" cap="rnd">
              <a:solidFill>
                <a:srgbClr val="00B050"/>
              </a:solidFill>
              <a:round/>
            </a:ln>
            <a:effectLst/>
          </c:spPr>
          <c:marker>
            <c:symbol val="none"/>
          </c:marker>
          <c:cat>
            <c:numRef>
              <c:f>'1.3.DR'!$C$5:$J$5</c:f>
              <c:numCache>
                <c:formatCode>General</c:formatCode>
                <c:ptCount val="8"/>
                <c:pt idx="0">
                  <c:v>2020</c:v>
                </c:pt>
                <c:pt idx="1">
                  <c:v>2021</c:v>
                </c:pt>
                <c:pt idx="2">
                  <c:v>2022</c:v>
                </c:pt>
                <c:pt idx="3">
                  <c:v>2023</c:v>
                </c:pt>
                <c:pt idx="4" formatCode="_-* ###0\p_-;\-* #\ ##0_-;_-* &quot;-&quot;_-;_-@_-">
                  <c:v>2024</c:v>
                </c:pt>
                <c:pt idx="5" formatCode="_-* ###0\p_-;\-* #\ ##0_-;_-* &quot;-&quot;_-;_-@_-">
                  <c:v>2025</c:v>
                </c:pt>
                <c:pt idx="6" formatCode="_-* ###0\p_-;\-* #\ ##0_-;_-* &quot;-&quot;_-;_-@_-">
                  <c:v>2026</c:v>
                </c:pt>
                <c:pt idx="7" formatCode="_-* ###0\p_-;\-* #\ ##0_-;_-* &quot;-&quot;_-;_-@_-">
                  <c:v>2027</c:v>
                </c:pt>
              </c:numCache>
            </c:numRef>
          </c:cat>
          <c:val>
            <c:numRef>
              <c:f>'1.3.DR'!$C$7:$J$7</c:f>
              <c:numCache>
                <c:formatCode>#\ ##0.00\ "€"</c:formatCode>
                <c:ptCount val="8"/>
                <c:pt idx="4">
                  <c:v>0</c:v>
                </c:pt>
              </c:numCache>
            </c:numRef>
          </c:val>
          <c:smooth val="0"/>
          <c:extLst>
            <c:ext xmlns:c16="http://schemas.microsoft.com/office/drawing/2014/chart" uri="{C3380CC4-5D6E-409C-BE32-E72D297353CC}">
              <c16:uniqueId val="{00000000-FEAD-4588-9EB9-B759CC3FB22E}"/>
            </c:ext>
          </c:extLst>
        </c:ser>
        <c:ser>
          <c:idx val="1"/>
          <c:order val="1"/>
          <c:tx>
            <c:strRef>
              <c:f>'1.3.DR'!$B$12</c:f>
              <c:strCache>
                <c:ptCount val="1"/>
                <c:pt idx="0">
                  <c:v>Custo das mercadorias vendidas e das matérias consumidas</c:v>
                </c:pt>
              </c:strCache>
            </c:strRef>
          </c:tx>
          <c:spPr>
            <a:ln w="28575" cap="rnd">
              <a:solidFill>
                <a:schemeClr val="accent2"/>
              </a:solidFill>
              <a:round/>
            </a:ln>
            <a:effectLst/>
          </c:spPr>
          <c:marker>
            <c:symbol val="none"/>
          </c:marker>
          <c:cat>
            <c:numRef>
              <c:f>'1.3.DR'!$C$5:$J$5</c:f>
              <c:numCache>
                <c:formatCode>General</c:formatCode>
                <c:ptCount val="8"/>
                <c:pt idx="0">
                  <c:v>2020</c:v>
                </c:pt>
                <c:pt idx="1">
                  <c:v>2021</c:v>
                </c:pt>
                <c:pt idx="2">
                  <c:v>2022</c:v>
                </c:pt>
                <c:pt idx="3">
                  <c:v>2023</c:v>
                </c:pt>
                <c:pt idx="4" formatCode="_-* ###0\p_-;\-* #\ ##0_-;_-* &quot;-&quot;_-;_-@_-">
                  <c:v>2024</c:v>
                </c:pt>
                <c:pt idx="5" formatCode="_-* ###0\p_-;\-* #\ ##0_-;_-* &quot;-&quot;_-;_-@_-">
                  <c:v>2025</c:v>
                </c:pt>
                <c:pt idx="6" formatCode="_-* ###0\p_-;\-* #\ ##0_-;_-* &quot;-&quot;_-;_-@_-">
                  <c:v>2026</c:v>
                </c:pt>
                <c:pt idx="7" formatCode="_-* ###0\p_-;\-* #\ ##0_-;_-* &quot;-&quot;_-;_-@_-">
                  <c:v>2027</c:v>
                </c:pt>
              </c:numCache>
            </c:numRef>
          </c:cat>
          <c:val>
            <c:numRef>
              <c:f>'1.3.DR'!$C$12:$J$12</c:f>
              <c:numCache>
                <c:formatCode>#\ ##0.00\ "€"</c:formatCode>
                <c:ptCount val="8"/>
                <c:pt idx="4">
                  <c:v>0</c:v>
                </c:pt>
              </c:numCache>
            </c:numRef>
          </c:val>
          <c:smooth val="0"/>
          <c:extLst>
            <c:ext xmlns:c16="http://schemas.microsoft.com/office/drawing/2014/chart" uri="{C3380CC4-5D6E-409C-BE32-E72D297353CC}">
              <c16:uniqueId val="{00000001-FEAD-4588-9EB9-B759CC3FB22E}"/>
            </c:ext>
          </c:extLst>
        </c:ser>
        <c:ser>
          <c:idx val="2"/>
          <c:order val="2"/>
          <c:tx>
            <c:strRef>
              <c:f>'1.3.DR'!$B$13</c:f>
              <c:strCache>
                <c:ptCount val="1"/>
                <c:pt idx="0">
                  <c:v>Fornecimentos e serviços externos</c:v>
                </c:pt>
              </c:strCache>
            </c:strRef>
          </c:tx>
          <c:spPr>
            <a:ln w="28575" cap="rnd">
              <a:solidFill>
                <a:srgbClr val="FF0000"/>
              </a:solidFill>
              <a:round/>
            </a:ln>
            <a:effectLst/>
          </c:spPr>
          <c:marker>
            <c:symbol val="none"/>
          </c:marker>
          <c:cat>
            <c:numRef>
              <c:f>'1.3.DR'!$C$5:$J$5</c:f>
              <c:numCache>
                <c:formatCode>General</c:formatCode>
                <c:ptCount val="8"/>
                <c:pt idx="0">
                  <c:v>2020</c:v>
                </c:pt>
                <c:pt idx="1">
                  <c:v>2021</c:v>
                </c:pt>
                <c:pt idx="2">
                  <c:v>2022</c:v>
                </c:pt>
                <c:pt idx="3">
                  <c:v>2023</c:v>
                </c:pt>
                <c:pt idx="4" formatCode="_-* ###0\p_-;\-* #\ ##0_-;_-* &quot;-&quot;_-;_-@_-">
                  <c:v>2024</c:v>
                </c:pt>
                <c:pt idx="5" formatCode="_-* ###0\p_-;\-* #\ ##0_-;_-* &quot;-&quot;_-;_-@_-">
                  <c:v>2025</c:v>
                </c:pt>
                <c:pt idx="6" formatCode="_-* ###0\p_-;\-* #\ ##0_-;_-* &quot;-&quot;_-;_-@_-">
                  <c:v>2026</c:v>
                </c:pt>
                <c:pt idx="7" formatCode="_-* ###0\p_-;\-* #\ ##0_-;_-* &quot;-&quot;_-;_-@_-">
                  <c:v>2027</c:v>
                </c:pt>
              </c:numCache>
            </c:numRef>
          </c:cat>
          <c:val>
            <c:numRef>
              <c:f>'1.3.DR'!$C$13:$J$13</c:f>
              <c:numCache>
                <c:formatCode>#\ ##0.00\ "€"</c:formatCode>
                <c:ptCount val="8"/>
                <c:pt idx="4">
                  <c:v>0</c:v>
                </c:pt>
              </c:numCache>
            </c:numRef>
          </c:val>
          <c:smooth val="0"/>
          <c:extLst>
            <c:ext xmlns:c16="http://schemas.microsoft.com/office/drawing/2014/chart" uri="{C3380CC4-5D6E-409C-BE32-E72D297353CC}">
              <c16:uniqueId val="{00000002-FEAD-4588-9EB9-B759CC3FB22E}"/>
            </c:ext>
          </c:extLst>
        </c:ser>
        <c:ser>
          <c:idx val="3"/>
          <c:order val="3"/>
          <c:tx>
            <c:strRef>
              <c:f>'1.3.DR'!$B$14</c:f>
              <c:strCache>
                <c:ptCount val="1"/>
                <c:pt idx="0">
                  <c:v>Gastos com o pessoal</c:v>
                </c:pt>
              </c:strCache>
            </c:strRef>
          </c:tx>
          <c:spPr>
            <a:ln w="28575" cap="rnd">
              <a:solidFill>
                <a:srgbClr val="FFFF00"/>
              </a:solidFill>
              <a:round/>
            </a:ln>
            <a:effectLst/>
          </c:spPr>
          <c:marker>
            <c:symbol val="none"/>
          </c:marker>
          <c:cat>
            <c:numRef>
              <c:f>'1.3.DR'!$C$5:$J$5</c:f>
              <c:numCache>
                <c:formatCode>General</c:formatCode>
                <c:ptCount val="8"/>
                <c:pt idx="0">
                  <c:v>2020</c:v>
                </c:pt>
                <c:pt idx="1">
                  <c:v>2021</c:v>
                </c:pt>
                <c:pt idx="2">
                  <c:v>2022</c:v>
                </c:pt>
                <c:pt idx="3">
                  <c:v>2023</c:v>
                </c:pt>
                <c:pt idx="4" formatCode="_-* ###0\p_-;\-* #\ ##0_-;_-* &quot;-&quot;_-;_-@_-">
                  <c:v>2024</c:v>
                </c:pt>
                <c:pt idx="5" formatCode="_-* ###0\p_-;\-* #\ ##0_-;_-* &quot;-&quot;_-;_-@_-">
                  <c:v>2025</c:v>
                </c:pt>
                <c:pt idx="6" formatCode="_-* ###0\p_-;\-* #\ ##0_-;_-* &quot;-&quot;_-;_-@_-">
                  <c:v>2026</c:v>
                </c:pt>
                <c:pt idx="7" formatCode="_-* ###0\p_-;\-* #\ ##0_-;_-* &quot;-&quot;_-;_-@_-">
                  <c:v>2027</c:v>
                </c:pt>
              </c:numCache>
            </c:numRef>
          </c:cat>
          <c:val>
            <c:numRef>
              <c:f>'1.3.DR'!$C$14:$J$14</c:f>
              <c:numCache>
                <c:formatCode>#\ ##0.00\ "€"</c:formatCode>
                <c:ptCount val="8"/>
                <c:pt idx="4">
                  <c:v>0</c:v>
                </c:pt>
              </c:numCache>
            </c:numRef>
          </c:val>
          <c:smooth val="0"/>
          <c:extLst>
            <c:ext xmlns:c16="http://schemas.microsoft.com/office/drawing/2014/chart" uri="{C3380CC4-5D6E-409C-BE32-E72D297353CC}">
              <c16:uniqueId val="{00000003-FEAD-4588-9EB9-B759CC3FB22E}"/>
            </c:ext>
          </c:extLst>
        </c:ser>
        <c:ser>
          <c:idx val="4"/>
          <c:order val="4"/>
          <c:tx>
            <c:strRef>
              <c:f>'1.3.DR'!$B$29</c:f>
              <c:strCache>
                <c:ptCount val="1"/>
                <c:pt idx="0">
                  <c:v>Juros e gastos similares suportados</c:v>
                </c:pt>
              </c:strCache>
            </c:strRef>
          </c:tx>
          <c:spPr>
            <a:ln w="28575" cap="rnd">
              <a:solidFill>
                <a:schemeClr val="accent5"/>
              </a:solidFill>
              <a:round/>
            </a:ln>
            <a:effectLst/>
          </c:spPr>
          <c:marker>
            <c:symbol val="none"/>
          </c:marker>
          <c:cat>
            <c:numRef>
              <c:f>'1.3.DR'!$C$5:$J$5</c:f>
              <c:numCache>
                <c:formatCode>General</c:formatCode>
                <c:ptCount val="8"/>
                <c:pt idx="0">
                  <c:v>2020</c:v>
                </c:pt>
                <c:pt idx="1">
                  <c:v>2021</c:v>
                </c:pt>
                <c:pt idx="2">
                  <c:v>2022</c:v>
                </c:pt>
                <c:pt idx="3">
                  <c:v>2023</c:v>
                </c:pt>
                <c:pt idx="4" formatCode="_-* ###0\p_-;\-* #\ ##0_-;_-* &quot;-&quot;_-;_-@_-">
                  <c:v>2024</c:v>
                </c:pt>
                <c:pt idx="5" formatCode="_-* ###0\p_-;\-* #\ ##0_-;_-* &quot;-&quot;_-;_-@_-">
                  <c:v>2025</c:v>
                </c:pt>
                <c:pt idx="6" formatCode="_-* ###0\p_-;\-* #\ ##0_-;_-* &quot;-&quot;_-;_-@_-">
                  <c:v>2026</c:v>
                </c:pt>
                <c:pt idx="7" formatCode="_-* ###0\p_-;\-* #\ ##0_-;_-* &quot;-&quot;_-;_-@_-">
                  <c:v>2027</c:v>
                </c:pt>
              </c:numCache>
            </c:numRef>
          </c:cat>
          <c:val>
            <c:numRef>
              <c:f>'1.3.DR'!$C$29:$J$29</c:f>
              <c:numCache>
                <c:formatCode>#\ ##0.00\ "€"</c:formatCode>
                <c:ptCount val="8"/>
                <c:pt idx="4">
                  <c:v>0</c:v>
                </c:pt>
              </c:numCache>
            </c:numRef>
          </c:val>
          <c:smooth val="0"/>
          <c:extLst>
            <c:ext xmlns:c16="http://schemas.microsoft.com/office/drawing/2014/chart" uri="{C3380CC4-5D6E-409C-BE32-E72D297353CC}">
              <c16:uniqueId val="{00000004-FEAD-4588-9EB9-B759CC3FB22E}"/>
            </c:ext>
          </c:extLst>
        </c:ser>
        <c:dLbls>
          <c:showLegendKey val="0"/>
          <c:showVal val="0"/>
          <c:showCatName val="0"/>
          <c:showSerName val="0"/>
          <c:showPercent val="0"/>
          <c:showBubbleSize val="0"/>
        </c:dLbls>
        <c:smooth val="0"/>
        <c:axId val="1945384272"/>
        <c:axId val="1945381776"/>
      </c:lineChart>
      <c:catAx>
        <c:axId val="194538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PT"/>
          </a:p>
        </c:txPr>
        <c:crossAx val="1945381776"/>
        <c:crosses val="autoZero"/>
        <c:auto val="1"/>
        <c:lblAlgn val="ctr"/>
        <c:lblOffset val="100"/>
        <c:noMultiLvlLbl val="0"/>
      </c:catAx>
      <c:valAx>
        <c:axId val="1945381776"/>
        <c:scaling>
          <c:orientation val="minMax"/>
        </c:scaling>
        <c:delete val="0"/>
        <c:axPos val="l"/>
        <c:majorGridlines>
          <c:spPr>
            <a:ln w="9525" cap="flat" cmpd="sng" algn="ctr">
              <a:solidFill>
                <a:schemeClr val="tx1">
                  <a:lumMod val="15000"/>
                  <a:lumOff val="85000"/>
                </a:schemeClr>
              </a:solidFill>
              <a:round/>
            </a:ln>
            <a:effectLst/>
          </c:spPr>
        </c:majorGridlines>
        <c:numFmt formatCode="#\ ##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1945384272"/>
        <c:crosses val="autoZero"/>
        <c:crossBetween val="between"/>
      </c:valAx>
      <c:spPr>
        <a:noFill/>
        <a:ln>
          <a:noFill/>
        </a:ln>
        <a:effectLst/>
      </c:spPr>
    </c:plotArea>
    <c:legend>
      <c:legendPos val="b"/>
      <c:layout>
        <c:manualLayout>
          <c:xMode val="edge"/>
          <c:yMode val="edge"/>
          <c:x val="5.3334383289507077E-2"/>
          <c:y val="0.87570986184866428"/>
          <c:w val="0.9133263974710456"/>
          <c:h val="0.124290138151335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41999230420487"/>
          <c:y val="0.10070362043357281"/>
          <c:w val="0.69708397941184319"/>
          <c:h val="0.77434216182717841"/>
        </c:manualLayout>
      </c:layout>
      <c:scatterChart>
        <c:scatterStyle val="lineMarker"/>
        <c:varyColors val="0"/>
        <c:ser>
          <c:idx val="0"/>
          <c:order val="0"/>
          <c:tx>
            <c:strRef>
              <c:f>'3.2. BCG'!$G$11</c:f>
              <c:strCache>
                <c:ptCount val="1"/>
                <c:pt idx="0">
                  <c:v>Crescimento do mercado</c:v>
                </c:pt>
              </c:strCache>
            </c:strRef>
          </c:tx>
          <c:spPr>
            <a:ln w="25400" cap="rnd">
              <a:noFill/>
              <a:round/>
            </a:ln>
            <a:effectLst/>
          </c:spPr>
          <c:marker>
            <c:symbol val="circle"/>
            <c:size val="5"/>
            <c:spPr>
              <a:solidFill>
                <a:srgbClr val="00B0F0"/>
              </a:solidFill>
              <a:ln w="9525">
                <a:solidFill>
                  <a:schemeClr val="accent1"/>
                </a:solidFill>
              </a:ln>
              <a:effectLst/>
            </c:spPr>
          </c:marker>
          <c:dPt>
            <c:idx val="4"/>
            <c:marker>
              <c:symbol val="circle"/>
              <c:size val="5"/>
              <c:spPr>
                <a:solidFill>
                  <a:srgbClr val="00B0F0"/>
                </a:solidFill>
                <a:ln w="9525">
                  <a:solidFill>
                    <a:schemeClr val="accent5">
                      <a:lumMod val="75000"/>
                    </a:schemeClr>
                  </a:solidFill>
                </a:ln>
                <a:effectLst>
                  <a:outerShdw blurRad="50800" dist="50800" dir="600000" algn="ctr" rotWithShape="0">
                    <a:srgbClr val="000000">
                      <a:alpha val="42000"/>
                    </a:srgbClr>
                  </a:outerShdw>
                </a:effectLst>
              </c:spPr>
            </c:marker>
            <c:bubble3D val="0"/>
            <c:spPr>
              <a:ln w="12700" cap="rnd">
                <a:solidFill>
                  <a:schemeClr val="accent5">
                    <a:lumMod val="75000"/>
                  </a:schemeClr>
                </a:solidFill>
                <a:round/>
              </a:ln>
              <a:effectLst>
                <a:outerShdw blurRad="50800" dist="50800" dir="600000" algn="ctr" rotWithShape="0">
                  <a:srgbClr val="000000">
                    <a:alpha val="42000"/>
                  </a:srgbClr>
                </a:outerShdw>
              </a:effectLst>
            </c:spPr>
            <c:extLst>
              <c:ext xmlns:c16="http://schemas.microsoft.com/office/drawing/2014/chart" uri="{C3380CC4-5D6E-409C-BE32-E72D297353CC}">
                <c16:uniqueId val="{00000005-7D96-4D6B-9D8E-E31BE5754830}"/>
              </c:ext>
            </c:extLst>
          </c:dPt>
          <c:dLbls>
            <c:dLbl>
              <c:idx val="0"/>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7D96-4D6B-9D8E-E31BE5754830}"/>
                </c:ext>
              </c:extLst>
            </c:dLbl>
            <c:dLbl>
              <c:idx val="1"/>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7D96-4D6B-9D8E-E31BE5754830}"/>
                </c:ext>
              </c:extLst>
            </c:dLbl>
            <c:dLbl>
              <c:idx val="2"/>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7D96-4D6B-9D8E-E31BE5754830}"/>
                </c:ext>
              </c:extLst>
            </c:dLbl>
            <c:dLbl>
              <c:idx val="3"/>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7D96-4D6B-9D8E-E31BE5754830}"/>
                </c:ext>
              </c:extLst>
            </c:dLbl>
            <c:dLbl>
              <c:idx val="4"/>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7D96-4D6B-9D8E-E31BE5754830}"/>
                </c:ext>
              </c:extLst>
            </c:dLbl>
            <c:dLbl>
              <c:idx val="5"/>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7D96-4D6B-9D8E-E31BE5754830}"/>
                </c:ext>
              </c:extLst>
            </c:dLbl>
            <c:dLbl>
              <c:idx val="6"/>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7D96-4D6B-9D8E-E31BE5754830}"/>
                </c:ext>
              </c:extLst>
            </c:dLbl>
            <c:dLbl>
              <c:idx val="7"/>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7D96-4D6B-9D8E-E31BE5754830}"/>
                </c:ext>
              </c:extLst>
            </c:dLbl>
            <c:dLbl>
              <c:idx val="8"/>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7D96-4D6B-9D8E-E31BE5754830}"/>
                </c:ext>
              </c:extLst>
            </c:dLbl>
            <c:dLbl>
              <c:idx val="9"/>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7D96-4D6B-9D8E-E31BE5754830}"/>
                </c:ext>
              </c:extLst>
            </c:dLbl>
            <c:dLbl>
              <c:idx val="10"/>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7D96-4D6B-9D8E-E31BE5754830}"/>
                </c:ext>
              </c:extLst>
            </c:dLbl>
            <c:dLbl>
              <c:idx val="11"/>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7D96-4D6B-9D8E-E31BE5754830}"/>
                </c:ext>
              </c:extLst>
            </c:dLbl>
            <c:dLbl>
              <c:idx val="12"/>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7D96-4D6B-9D8E-E31BE5754830}"/>
                </c:ext>
              </c:extLst>
            </c:dLbl>
            <c:dLbl>
              <c:idx val="13"/>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7D96-4D6B-9D8E-E31BE5754830}"/>
                </c:ext>
              </c:extLst>
            </c:dLbl>
            <c:dLbl>
              <c:idx val="14"/>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7D96-4D6B-9D8E-E31BE5754830}"/>
                </c:ext>
              </c:extLst>
            </c:dLbl>
            <c:dLbl>
              <c:idx val="15"/>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7D96-4D6B-9D8E-E31BE5754830}"/>
                </c:ext>
              </c:extLst>
            </c:dLbl>
            <c:dLbl>
              <c:idx val="16"/>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7D96-4D6B-9D8E-E31BE5754830}"/>
                </c:ext>
              </c:extLst>
            </c:dLbl>
            <c:dLbl>
              <c:idx val="17"/>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7D96-4D6B-9D8E-E31BE5754830}"/>
                </c:ext>
              </c:extLst>
            </c:dLbl>
            <c:dLbl>
              <c:idx val="18"/>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7D96-4D6B-9D8E-E31BE5754830}"/>
                </c:ext>
              </c:extLst>
            </c:dLbl>
            <c:dLbl>
              <c:idx val="19"/>
              <c:tx>
                <c:rich>
                  <a:bodyPr/>
                  <a:lstStyle/>
                  <a:p>
                    <a:endParaRPr lang="pt-PT"/>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7D96-4D6B-9D8E-E31BE57548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pt-PT"/>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'3.2. BCG'!$G$12:$G$31</c:f>
              <c:numCache>
                <c:formatCode>0%</c:formatCode>
                <c:ptCount val="20"/>
              </c:numCache>
            </c:numRef>
          </c:xVal>
          <c:yVal>
            <c:numRef>
              <c:f>'3.2. BCG'!$F$12:$F$31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5="http://schemas.microsoft.com/office/drawing/2012/chart" uri="{02D57815-91ED-43cb-92C2-25804820EDAC}">
              <c15:datalabelsRange>
                <c15:f>'3.2. BCG'!$B$12:$B$31</c15:f>
                <c15:dlblRangeCache>
                  <c:ptCount val="20"/>
                </c15:dlblRangeCache>
              </c15:datalabelsRange>
            </c:ext>
            <c:ext xmlns:c16="http://schemas.microsoft.com/office/drawing/2014/chart" uri="{C3380CC4-5D6E-409C-BE32-E72D297353CC}">
              <c16:uniqueId val="{00000000-7D96-4D6B-9D8E-E31BE5754830}"/>
            </c:ext>
          </c:extLst>
        </c:ser>
        <c:dLbls>
          <c:showLegendKey val="0"/>
          <c:showVal val="0"/>
          <c:showCatName val="0"/>
          <c:showSerName val="0"/>
          <c:showPercent val="0"/>
          <c:showBubbleSize val="0"/>
        </c:dLbls>
        <c:axId val="1998703280"/>
        <c:axId val="1998701616"/>
      </c:scatterChart>
      <c:valAx>
        <c:axId val="1998703280"/>
        <c:scaling>
          <c:orientation val="minMax"/>
          <c:max val="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pt-PT" sz="1400" b="1"/>
                  <a:t>Taxa</a:t>
                </a:r>
                <a:r>
                  <a:rPr lang="pt-PT" sz="1400" b="1" baseline="0"/>
                  <a:t> de crescimento do mercado</a:t>
                </a:r>
                <a:endParaRPr lang="pt-PT" sz="1400" b="1"/>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pt-PT"/>
            </a:p>
          </c:txPr>
        </c:title>
        <c:numFmt formatCode="0%" sourceLinked="1"/>
        <c:majorTickMark val="none"/>
        <c:minorTickMark val="none"/>
        <c:tickLblPos val="nextTo"/>
        <c:spPr>
          <a:noFill/>
          <a:ln w="9525" cap="flat" cmpd="sng" algn="ctr">
            <a:solidFill>
              <a:schemeClr val="tx1">
                <a:lumMod val="25000"/>
                <a:lumOff val="75000"/>
              </a:schemeClr>
            </a:solidFill>
            <a:round/>
            <a:tailEnd type="arrow"/>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1998701616"/>
        <c:crosses val="autoZero"/>
        <c:crossBetween val="midCat"/>
      </c:valAx>
      <c:valAx>
        <c:axId val="1998701616"/>
        <c:scaling>
          <c:orientation val="minMax"/>
          <c:max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pt-PT" sz="1400" b="1"/>
                  <a:t>Quota</a:t>
                </a:r>
                <a:r>
                  <a:rPr lang="pt-PT" sz="1400" b="1" baseline="0"/>
                  <a:t> de mercado</a:t>
                </a:r>
                <a:endParaRPr lang="pt-PT" sz="1400" b="1"/>
              </a:p>
            </c:rich>
          </c:tx>
          <c:layout>
            <c:manualLayout>
              <c:xMode val="edge"/>
              <c:yMode val="edge"/>
              <c:x val="4.4092655505277613E-2"/>
              <c:y val="0.2724953922072755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pt-PT"/>
            </a:p>
          </c:txPr>
        </c:title>
        <c:numFmt formatCode="0%" sourceLinked="1"/>
        <c:majorTickMark val="none"/>
        <c:minorTickMark val="none"/>
        <c:tickLblPos val="nextTo"/>
        <c:spPr>
          <a:noFill/>
          <a:ln w="9525" cap="flat" cmpd="sng" algn="ctr">
            <a:solidFill>
              <a:schemeClr val="tx1">
                <a:lumMod val="25000"/>
                <a:lumOff val="75000"/>
              </a:schemeClr>
            </a:solidFill>
            <a:round/>
            <a:tailEnd type="arrow"/>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19987032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blipFill dpi="0" rotWithShape="1">
      <a:blip xmlns:r="http://schemas.openxmlformats.org/officeDocument/2006/relationships" r:embed="rId3">
        <a:alphaModFix amt="50000"/>
      </a:blip>
      <a:srcRect/>
      <a:stretch>
        <a:fillRect/>
      </a:stretch>
    </a:blipFill>
    <a:ln w="9525" cap="flat" cmpd="sng" algn="ctr">
      <a:noFill/>
      <a:round/>
    </a:ln>
    <a:effectLst/>
  </c:spPr>
  <c:txPr>
    <a:bodyPr/>
    <a:lstStyle/>
    <a:p>
      <a:pPr>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76709070034776"/>
          <c:y val="0.1036537893155498"/>
          <c:w val="0.68000220671209488"/>
          <c:h val="0.77386954466677171"/>
        </c:manualLayout>
      </c:layout>
      <c:scatterChart>
        <c:scatterStyle val="lineMarker"/>
        <c:varyColors val="0"/>
        <c:ser>
          <c:idx val="0"/>
          <c:order val="0"/>
          <c:tx>
            <c:strRef>
              <c:f>'3.2. BCG'!$N$11</c:f>
              <c:strCache>
                <c:ptCount val="1"/>
                <c:pt idx="0">
                  <c:v>Crescimento do mercado</c:v>
                </c:pt>
              </c:strCache>
            </c:strRef>
          </c:tx>
          <c:spPr>
            <a:ln w="25400" cap="rnd">
              <a:noFill/>
              <a:round/>
            </a:ln>
            <a:effectLst/>
          </c:spPr>
          <c:marker>
            <c:symbol val="square"/>
            <c:size val="5"/>
            <c:spPr>
              <a:solidFill>
                <a:srgbClr val="FF0000"/>
              </a:solidFill>
              <a:ln w="9525">
                <a:solidFill>
                  <a:srgbClr val="C00000"/>
                </a:solidFill>
              </a:ln>
              <a:effectLst/>
            </c:spPr>
          </c:marker>
          <c:dLbls>
            <c:dLbl>
              <c:idx val="0"/>
              <c:tx>
                <c:rich>
                  <a:bodyPr/>
                  <a:lstStyle/>
                  <a:p>
                    <a:fld id="{52B75955-AD20-4B48-924B-571BBF21AD2F}" type="CELLRANGE">
                      <a:rPr lang="en-US"/>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74F-4880-97FA-796B25663880}"/>
                </c:ext>
              </c:extLst>
            </c:dLbl>
            <c:dLbl>
              <c:idx val="1"/>
              <c:tx>
                <c:rich>
                  <a:bodyPr/>
                  <a:lstStyle/>
                  <a:p>
                    <a:fld id="{C2516CE3-B8D0-4B47-8B63-E0CAB7B7289F}"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74F-4880-97FA-796B25663880}"/>
                </c:ext>
              </c:extLst>
            </c:dLbl>
            <c:dLbl>
              <c:idx val="2"/>
              <c:tx>
                <c:rich>
                  <a:bodyPr/>
                  <a:lstStyle/>
                  <a:p>
                    <a:fld id="{39325891-C429-4B75-AD1C-23B9B8B84029}"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74F-4880-97FA-796B25663880}"/>
                </c:ext>
              </c:extLst>
            </c:dLbl>
            <c:dLbl>
              <c:idx val="3"/>
              <c:tx>
                <c:rich>
                  <a:bodyPr/>
                  <a:lstStyle/>
                  <a:p>
                    <a:fld id="{CD9EF0AC-26EB-442A-B7D6-B7A60A9C43C7}"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74F-4880-97FA-796B25663880}"/>
                </c:ext>
              </c:extLst>
            </c:dLbl>
            <c:dLbl>
              <c:idx val="4"/>
              <c:tx>
                <c:rich>
                  <a:bodyPr/>
                  <a:lstStyle/>
                  <a:p>
                    <a:fld id="{71CF711C-9738-498F-93A7-2173F167D912}"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74F-4880-97FA-796B25663880}"/>
                </c:ext>
              </c:extLst>
            </c:dLbl>
            <c:dLbl>
              <c:idx val="5"/>
              <c:tx>
                <c:rich>
                  <a:bodyPr/>
                  <a:lstStyle/>
                  <a:p>
                    <a:fld id="{23B4E275-FC34-4958-A9C0-AA0D6ED8F18D}"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74F-4880-97FA-796B25663880}"/>
                </c:ext>
              </c:extLst>
            </c:dLbl>
            <c:dLbl>
              <c:idx val="6"/>
              <c:tx>
                <c:rich>
                  <a:bodyPr/>
                  <a:lstStyle/>
                  <a:p>
                    <a:fld id="{925BA33F-EA01-444A-9DDB-8780B7C1BEDE}"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74F-4880-97FA-796B25663880}"/>
                </c:ext>
              </c:extLst>
            </c:dLbl>
            <c:dLbl>
              <c:idx val="7"/>
              <c:tx>
                <c:rich>
                  <a:bodyPr/>
                  <a:lstStyle/>
                  <a:p>
                    <a:fld id="{19EF122A-20A8-42AD-BCAF-BB719456D66A}"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74F-4880-97FA-796B25663880}"/>
                </c:ext>
              </c:extLst>
            </c:dLbl>
            <c:dLbl>
              <c:idx val="8"/>
              <c:tx>
                <c:rich>
                  <a:bodyPr/>
                  <a:lstStyle/>
                  <a:p>
                    <a:fld id="{9B545002-7507-4720-9382-0C9675EF27BF}"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74F-4880-97FA-796B25663880}"/>
                </c:ext>
              </c:extLst>
            </c:dLbl>
            <c:dLbl>
              <c:idx val="9"/>
              <c:tx>
                <c:rich>
                  <a:bodyPr/>
                  <a:lstStyle/>
                  <a:p>
                    <a:fld id="{8880732E-5F0C-47DF-BDA8-01903AF39175}"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74F-4880-97FA-796B25663880}"/>
                </c:ext>
              </c:extLst>
            </c:dLbl>
            <c:dLbl>
              <c:idx val="10"/>
              <c:tx>
                <c:rich>
                  <a:bodyPr/>
                  <a:lstStyle/>
                  <a:p>
                    <a:fld id="{FF36276F-4DE7-4939-971A-4558492F9862}"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74F-4880-97FA-796B25663880}"/>
                </c:ext>
              </c:extLst>
            </c:dLbl>
            <c:dLbl>
              <c:idx val="11"/>
              <c:tx>
                <c:rich>
                  <a:bodyPr/>
                  <a:lstStyle/>
                  <a:p>
                    <a:fld id="{432B8E84-D8D8-4014-BBFB-F94482A83560}"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74F-4880-97FA-796B25663880}"/>
                </c:ext>
              </c:extLst>
            </c:dLbl>
            <c:dLbl>
              <c:idx val="12"/>
              <c:tx>
                <c:rich>
                  <a:bodyPr/>
                  <a:lstStyle/>
                  <a:p>
                    <a:fld id="{A6FFFD01-D2DF-43A1-A4DE-9071CD3061E2}" type="CELLRANGE">
                      <a:rPr lang="pt-PT"/>
                      <a:pPr/>
                      <a:t>[INTERVALODACÉLULA]</a:t>
                    </a:fld>
                    <a:endParaRPr lang="pt-P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74F-4880-97FA-796B2566388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pt-P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'3.2. BCG'!$N$12:$N$24</c:f>
              <c:numCache>
                <c:formatCode>0%</c:formatCode>
                <c:ptCount val="13"/>
                <c:pt idx="0">
                  <c:v>0.16</c:v>
                </c:pt>
                <c:pt idx="1">
                  <c:v>0.19</c:v>
                </c:pt>
                <c:pt idx="2">
                  <c:v>0.09</c:v>
                </c:pt>
                <c:pt idx="3">
                  <c:v>0.03</c:v>
                </c:pt>
                <c:pt idx="4">
                  <c:v>0.01</c:v>
                </c:pt>
                <c:pt idx="5">
                  <c:v>0.14000000000000001</c:v>
                </c:pt>
                <c:pt idx="6">
                  <c:v>0.14000000000000001</c:v>
                </c:pt>
                <c:pt idx="7">
                  <c:v>0.03</c:v>
                </c:pt>
                <c:pt idx="8">
                  <c:v>0.06</c:v>
                </c:pt>
                <c:pt idx="9">
                  <c:v>0</c:v>
                </c:pt>
                <c:pt idx="10">
                  <c:v>0.08</c:v>
                </c:pt>
                <c:pt idx="11">
                  <c:v>0.08</c:v>
                </c:pt>
                <c:pt idx="12">
                  <c:v>0.15</c:v>
                </c:pt>
              </c:numCache>
            </c:numRef>
          </c:xVal>
          <c:yVal>
            <c:numRef>
              <c:f>'3.2. BCG'!$M$12:$M$24</c:f>
              <c:numCache>
                <c:formatCode>0%</c:formatCode>
                <c:ptCount val="13"/>
                <c:pt idx="0">
                  <c:v>7.539586481830185E-2</c:v>
                </c:pt>
                <c:pt idx="1">
                  <c:v>4.5664357951706196E-2</c:v>
                </c:pt>
                <c:pt idx="2">
                  <c:v>0.1080156613293308</c:v>
                </c:pt>
                <c:pt idx="3">
                  <c:v>0.10428510199080486</c:v>
                </c:pt>
                <c:pt idx="4">
                  <c:v>7.8946484583505769E-3</c:v>
                </c:pt>
                <c:pt idx="5">
                  <c:v>7.9822307510590038E-2</c:v>
                </c:pt>
                <c:pt idx="6">
                  <c:v>8.5106827497505394E-2</c:v>
                </c:pt>
                <c:pt idx="7">
                  <c:v>4.5384884711832996E-2</c:v>
                </c:pt>
                <c:pt idx="8">
                  <c:v>0.1250930687897096</c:v>
                </c:pt>
                <c:pt idx="9">
                  <c:v>0.14865918698296754</c:v>
                </c:pt>
                <c:pt idx="10">
                  <c:v>0.14188079223286243</c:v>
                </c:pt>
                <c:pt idx="11">
                  <c:v>3.0854062270264899E-2</c:v>
                </c:pt>
                <c:pt idx="12">
                  <c:v>0.17583166710548637</c:v>
                </c:pt>
              </c:numCache>
            </c:numRef>
          </c:yVal>
          <c:smooth val="0"/>
          <c:extLst>
            <c:ext xmlns:c15="http://schemas.microsoft.com/office/drawing/2012/chart" uri="{02D57815-91ED-43cb-92C2-25804820EDAC}">
              <c15:datalabelsRange>
                <c15:f>'3.2. BCG'!$I$12:$I$24</c15:f>
                <c15:dlblRangeCache>
                  <c:ptCount val="13"/>
                  <c:pt idx="0">
                    <c:v>A</c:v>
                  </c:pt>
                  <c:pt idx="1">
                    <c:v>B</c:v>
                  </c:pt>
                  <c:pt idx="2">
                    <c:v>C</c:v>
                  </c:pt>
                  <c:pt idx="3">
                    <c:v>D</c:v>
                  </c:pt>
                  <c:pt idx="4">
                    <c:v>E</c:v>
                  </c:pt>
                  <c:pt idx="5">
                    <c:v>F</c:v>
                  </c:pt>
                  <c:pt idx="6">
                    <c:v>G</c:v>
                  </c:pt>
                  <c:pt idx="7">
                    <c:v>H</c:v>
                  </c:pt>
                  <c:pt idx="8">
                    <c:v>I</c:v>
                  </c:pt>
                  <c:pt idx="9">
                    <c:v>J</c:v>
                  </c:pt>
                  <c:pt idx="10">
                    <c:v>K</c:v>
                  </c:pt>
                  <c:pt idx="11">
                    <c:v>L</c:v>
                  </c:pt>
                  <c:pt idx="12">
                    <c:v>ZZ</c:v>
                  </c:pt>
                </c15:dlblRangeCache>
              </c15:datalabelsRange>
            </c:ext>
            <c:ext xmlns:c16="http://schemas.microsoft.com/office/drawing/2014/chart" uri="{C3380CC4-5D6E-409C-BE32-E72D297353CC}">
              <c16:uniqueId val="{00000000-674F-4880-97FA-796B25663880}"/>
            </c:ext>
          </c:extLst>
        </c:ser>
        <c:dLbls>
          <c:showLegendKey val="0"/>
          <c:showVal val="0"/>
          <c:showCatName val="0"/>
          <c:showSerName val="0"/>
          <c:showPercent val="0"/>
          <c:showBubbleSize val="0"/>
        </c:dLbls>
        <c:axId val="1694719968"/>
        <c:axId val="1694721216"/>
      </c:scatterChart>
      <c:valAx>
        <c:axId val="1694719968"/>
        <c:scaling>
          <c:orientation val="minMax"/>
          <c:max val="0.2"/>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pt-PT" sz="1400" b="1"/>
                  <a:t>Taxa</a:t>
                </a:r>
                <a:r>
                  <a:rPr lang="pt-PT" sz="1400" b="1" baseline="0"/>
                  <a:t> de crescimento do mercado</a:t>
                </a:r>
                <a:endParaRPr lang="pt-PT" sz="1400" b="1"/>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pt-PT"/>
            </a:p>
          </c:txPr>
        </c:title>
        <c:numFmt formatCode="0%" sourceLinked="1"/>
        <c:majorTickMark val="none"/>
        <c:minorTickMark val="none"/>
        <c:tickLblPos val="nextTo"/>
        <c:spPr>
          <a:noFill/>
          <a:ln w="9525" cap="flat" cmpd="sng" algn="ctr">
            <a:solidFill>
              <a:schemeClr val="tx1">
                <a:lumMod val="25000"/>
                <a:lumOff val="75000"/>
              </a:schemeClr>
            </a:solidFill>
            <a:round/>
            <a:tailEnd type="arrow"/>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1694721216"/>
        <c:crosses val="autoZero"/>
        <c:crossBetween val="midCat"/>
      </c:valAx>
      <c:valAx>
        <c:axId val="1694721216"/>
        <c:scaling>
          <c:orientation val="minMax"/>
          <c:max val="0.2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pt-PT" sz="1400" b="1"/>
                  <a:t>Quota de mercado</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pt-PT"/>
            </a:p>
          </c:txPr>
        </c:title>
        <c:numFmt formatCode="0%" sourceLinked="1"/>
        <c:majorTickMark val="none"/>
        <c:minorTickMark val="none"/>
        <c:tickLblPos val="nextTo"/>
        <c:spPr>
          <a:noFill/>
          <a:ln w="9525" cap="flat" cmpd="sng" algn="ctr">
            <a:solidFill>
              <a:schemeClr val="tx1">
                <a:lumMod val="25000"/>
                <a:lumOff val="75000"/>
              </a:schemeClr>
            </a:solidFill>
            <a:round/>
            <a:tailEnd type="arrow"/>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1694719968"/>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3">
        <a:alphaModFix amt="50000"/>
      </a:blip>
      <a:srcRect/>
      <a:stretch>
        <a:fillRect/>
      </a:stretch>
    </a:blipFill>
    <a:ln w="9525" cap="flat" cmpd="sng" algn="ctr">
      <a:no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1.jpeg"/><Relationship Id="rId5" Type="http://schemas.openxmlformats.org/officeDocument/2006/relationships/image" Target="../media/image10.png"/><Relationship Id="rId4"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2.png"/><Relationship Id="rId1" Type="http://schemas.openxmlformats.org/officeDocument/2006/relationships/image" Target="../media/image5.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3.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5.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27</xdr:row>
      <xdr:rowOff>79375</xdr:rowOff>
    </xdr:from>
    <xdr:to>
      <xdr:col>7</xdr:col>
      <xdr:colOff>0</xdr:colOff>
      <xdr:row>31</xdr:row>
      <xdr:rowOff>111126</xdr:rowOff>
    </xdr:to>
    <xdr:pic>
      <xdr:nvPicPr>
        <xdr:cNvPr id="9" name="Imagem 8" descr="ANIET - YouTube">
          <a:extLst>
            <a:ext uri="{FF2B5EF4-FFF2-40B4-BE49-F238E27FC236}">
              <a16:creationId xmlns:a16="http://schemas.microsoft.com/office/drawing/2014/main" id="{C9B8FC71-B3C3-4812-8468-7F69540ABC9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60" t="29475" r="7894" b="28959"/>
        <a:stretch/>
      </xdr:blipFill>
      <xdr:spPr bwMode="auto">
        <a:xfrm>
          <a:off x="3837781" y="5711031"/>
          <a:ext cx="1793875" cy="889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63500</xdr:colOff>
      <xdr:row>33</xdr:row>
      <xdr:rowOff>142875</xdr:rowOff>
    </xdr:from>
    <xdr:ext cx="1732915" cy="495300"/>
    <xdr:pic>
      <xdr:nvPicPr>
        <xdr:cNvPr id="10" name="Imagem 9" descr="Uma imagem com texto, ClipArt&#10;&#10;Descrição gerada automaticamente">
          <a:extLst>
            <a:ext uri="{FF2B5EF4-FFF2-40B4-BE49-F238E27FC236}">
              <a16:creationId xmlns:a16="http://schemas.microsoft.com/office/drawing/2014/main" id="{5B6F664E-646D-4FBD-9830-47F0EC4369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8375" y="7397750"/>
          <a:ext cx="1732915" cy="495300"/>
        </a:xfrm>
        <a:prstGeom prst="rect">
          <a:avLst/>
        </a:prstGeom>
        <a:noFill/>
        <a:ln>
          <a:noFill/>
        </a:ln>
      </xdr:spPr>
    </xdr:pic>
    <xdr:clientData/>
  </xdr:oneCellAnchor>
  <xdr:twoCellAnchor editAs="oneCell">
    <xdr:from>
      <xdr:col>3</xdr:col>
      <xdr:colOff>79375</xdr:colOff>
      <xdr:row>28</xdr:row>
      <xdr:rowOff>79375</xdr:rowOff>
    </xdr:from>
    <xdr:to>
      <xdr:col>4</xdr:col>
      <xdr:colOff>1351915</xdr:colOff>
      <xdr:row>35</xdr:row>
      <xdr:rowOff>182245</xdr:rowOff>
    </xdr:to>
    <xdr:pic>
      <xdr:nvPicPr>
        <xdr:cNvPr id="11" name="Imagem 10">
          <a:extLst>
            <a:ext uri="{FF2B5EF4-FFF2-40B4-BE49-F238E27FC236}">
              <a16:creationId xmlns:a16="http://schemas.microsoft.com/office/drawing/2014/main" id="{21A4603C-01D4-A9FE-6ED6-DF38E54B77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8212" t="9570" r="27981" b="11548"/>
        <a:stretch/>
      </xdr:blipFill>
      <xdr:spPr bwMode="auto">
        <a:xfrm>
          <a:off x="1381125" y="6000750"/>
          <a:ext cx="1637665" cy="16586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xdr:colOff>
      <xdr:row>4</xdr:row>
      <xdr:rowOff>19050</xdr:rowOff>
    </xdr:from>
    <xdr:to>
      <xdr:col>4</xdr:col>
      <xdr:colOff>1428751</xdr:colOff>
      <xdr:row>8</xdr:row>
      <xdr:rowOff>31058</xdr:rowOff>
    </xdr:to>
    <xdr:pic>
      <xdr:nvPicPr>
        <xdr:cNvPr id="13" name="Imagem 12">
          <a:extLst>
            <a:ext uri="{FF2B5EF4-FFF2-40B4-BE49-F238E27FC236}">
              <a16:creationId xmlns:a16="http://schemas.microsoft.com/office/drawing/2014/main" id="{75350BB6-03C2-ED61-E5D5-C164C71CD0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04901" y="857250"/>
          <a:ext cx="2057400" cy="850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392906</xdr:colOff>
      <xdr:row>0</xdr:row>
      <xdr:rowOff>23812</xdr:rowOff>
    </xdr:from>
    <xdr:to>
      <xdr:col>24</xdr:col>
      <xdr:colOff>845343</xdr:colOff>
      <xdr:row>32</xdr:row>
      <xdr:rowOff>107156</xdr:rowOff>
    </xdr:to>
    <xdr:graphicFrame macro="">
      <xdr:nvGraphicFramePr>
        <xdr:cNvPr id="2" name="Gráfico 1">
          <a:extLst>
            <a:ext uri="{FF2B5EF4-FFF2-40B4-BE49-F238E27FC236}">
              <a16:creationId xmlns:a16="http://schemas.microsoft.com/office/drawing/2014/main" id="{41E09090-4F93-CCB2-41C1-C4E03F6AC5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63268</xdr:rowOff>
    </xdr:from>
    <xdr:to>
      <xdr:col>5</xdr:col>
      <xdr:colOff>1190623</xdr:colOff>
      <xdr:row>54</xdr:row>
      <xdr:rowOff>32785</xdr:rowOff>
    </xdr:to>
    <xdr:graphicFrame macro="">
      <xdr:nvGraphicFramePr>
        <xdr:cNvPr id="8" name="Gráfico 7">
          <a:extLst>
            <a:ext uri="{FF2B5EF4-FFF2-40B4-BE49-F238E27FC236}">
              <a16:creationId xmlns:a16="http://schemas.microsoft.com/office/drawing/2014/main" id="{8E64D97A-2D2C-2630-594D-9396BDD8E8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1569550</xdr:colOff>
      <xdr:row>31</xdr:row>
      <xdr:rowOff>20101</xdr:rowOff>
    </xdr:from>
    <xdr:to>
      <xdr:col>13</xdr:col>
      <xdr:colOff>95250</xdr:colOff>
      <xdr:row>54</xdr:row>
      <xdr:rowOff>107670</xdr:rowOff>
    </xdr:to>
    <xdr:graphicFrame macro="">
      <xdr:nvGraphicFramePr>
        <xdr:cNvPr id="4" name="Gráfico 3">
          <a:extLst>
            <a:ext uri="{FF2B5EF4-FFF2-40B4-BE49-F238E27FC236}">
              <a16:creationId xmlns:a16="http://schemas.microsoft.com/office/drawing/2014/main" id="{8032709B-BE8B-3E2C-BCBD-1E9FB3B490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273844</xdr:colOff>
      <xdr:row>34</xdr:row>
      <xdr:rowOff>23815</xdr:rowOff>
    </xdr:from>
    <xdr:to>
      <xdr:col>6</xdr:col>
      <xdr:colOff>1654968</xdr:colOff>
      <xdr:row>38</xdr:row>
      <xdr:rowOff>0</xdr:rowOff>
    </xdr:to>
    <xdr:sp macro="" textlink="">
      <xdr:nvSpPr>
        <xdr:cNvPr id="10" name="CaixaDeTexto 9">
          <a:extLst>
            <a:ext uri="{FF2B5EF4-FFF2-40B4-BE49-F238E27FC236}">
              <a16:creationId xmlns:a16="http://schemas.microsoft.com/office/drawing/2014/main" id="{FA1FD16B-5187-DE69-EF2A-38D0B564B711}"/>
            </a:ext>
          </a:extLst>
        </xdr:cNvPr>
        <xdr:cNvSpPr txBox="1"/>
      </xdr:nvSpPr>
      <xdr:spPr>
        <a:xfrm>
          <a:off x="5667375" y="5881690"/>
          <a:ext cx="1381124" cy="642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Ponderar melhor sobre como e onde investir</a:t>
          </a:r>
          <a:endParaRPr lang="pt-PT" sz="1100"/>
        </a:p>
      </xdr:txBody>
    </xdr:sp>
    <xdr:clientData/>
  </xdr:twoCellAnchor>
  <xdr:twoCellAnchor editAs="oneCell">
    <xdr:from>
      <xdr:col>5</xdr:col>
      <xdr:colOff>1059659</xdr:colOff>
      <xdr:row>33</xdr:row>
      <xdr:rowOff>130968</xdr:rowOff>
    </xdr:from>
    <xdr:to>
      <xdr:col>6</xdr:col>
      <xdr:colOff>198917</xdr:colOff>
      <xdr:row>38</xdr:row>
      <xdr:rowOff>8731</xdr:rowOff>
    </xdr:to>
    <xdr:pic>
      <xdr:nvPicPr>
        <xdr:cNvPr id="11" name="Picture 14" descr="Interrogação Amarela PNG - Interrogação Amarela PNG">
          <a:extLst>
            <a:ext uri="{FF2B5EF4-FFF2-40B4-BE49-F238E27FC236}">
              <a16:creationId xmlns:a16="http://schemas.microsoft.com/office/drawing/2014/main" id="{848D4277-F4DC-7C9A-84C0-93088D12B52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5517" r="32707"/>
        <a:stretch/>
      </xdr:blipFill>
      <xdr:spPr bwMode="auto">
        <a:xfrm>
          <a:off x="5191128" y="5822156"/>
          <a:ext cx="401320" cy="7112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1035847</xdr:colOff>
      <xdr:row>39</xdr:row>
      <xdr:rowOff>71436</xdr:rowOff>
    </xdr:from>
    <xdr:to>
      <xdr:col>6</xdr:col>
      <xdr:colOff>230985</xdr:colOff>
      <xdr:row>42</xdr:row>
      <xdr:rowOff>46989</xdr:rowOff>
    </xdr:to>
    <xdr:pic>
      <xdr:nvPicPr>
        <xdr:cNvPr id="12" name="Picture 10" descr="✓ Fotos do Modelo de design de ilustração de estoque de vetor de três estrelas  amarelas. Royalty Free">
          <a:extLst>
            <a:ext uri="{FF2B5EF4-FFF2-40B4-BE49-F238E27FC236}">
              <a16:creationId xmlns:a16="http://schemas.microsoft.com/office/drawing/2014/main" id="{9E5B66A0-08F9-06E1-796B-CF64496FFBF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2475" t="15891" r="21383" b="25652"/>
        <a:stretch/>
      </xdr:blipFill>
      <xdr:spPr bwMode="auto">
        <a:xfrm>
          <a:off x="5167316" y="6762749"/>
          <a:ext cx="457200" cy="475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976316</xdr:colOff>
      <xdr:row>43</xdr:row>
      <xdr:rowOff>154777</xdr:rowOff>
    </xdr:from>
    <xdr:to>
      <xdr:col>6</xdr:col>
      <xdr:colOff>273054</xdr:colOff>
      <xdr:row>46</xdr:row>
      <xdr:rowOff>156365</xdr:rowOff>
    </xdr:to>
    <xdr:pic>
      <xdr:nvPicPr>
        <xdr:cNvPr id="13" name="Picture 16" descr="ícone Vaca, face em 780 Free Vector Emoji">
          <a:extLst>
            <a:ext uri="{FF2B5EF4-FFF2-40B4-BE49-F238E27FC236}">
              <a16:creationId xmlns:a16="http://schemas.microsoft.com/office/drawing/2014/main" id="{A1312BDC-885C-AD6E-93AC-7D76F028295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10227"/>
        <a:stretch/>
      </xdr:blipFill>
      <xdr:spPr bwMode="auto">
        <a:xfrm>
          <a:off x="5107785" y="7512840"/>
          <a:ext cx="558800" cy="5016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1059660</xdr:colOff>
      <xdr:row>48</xdr:row>
      <xdr:rowOff>107150</xdr:rowOff>
    </xdr:from>
    <xdr:to>
      <xdr:col>6</xdr:col>
      <xdr:colOff>238288</xdr:colOff>
      <xdr:row>52</xdr:row>
      <xdr:rowOff>81750</xdr:rowOff>
    </xdr:to>
    <xdr:pic>
      <xdr:nvPicPr>
        <xdr:cNvPr id="14" name="Picture 8" descr="fruit pineapple cartoon vector object 4557781 Vector Art at Vecteezy">
          <a:extLst>
            <a:ext uri="{FF2B5EF4-FFF2-40B4-BE49-F238E27FC236}">
              <a16:creationId xmlns:a16="http://schemas.microsoft.com/office/drawing/2014/main" id="{705B4B91-FE38-C28D-41C5-2E8CB2F780BC}"/>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2479" t="6334" r="17008" b="5608"/>
        <a:stretch/>
      </xdr:blipFill>
      <xdr:spPr bwMode="auto">
        <a:xfrm>
          <a:off x="5191129" y="8298650"/>
          <a:ext cx="440690" cy="641350"/>
        </a:xfrm>
        <a:prstGeom prst="rect">
          <a:avLst/>
        </a:prstGeom>
        <a:noFill/>
        <a:ln>
          <a:noFill/>
        </a:ln>
        <a:extLst>
          <a:ext uri="{53640926-AAD7-44D8-BBD7-CCE9431645EC}">
            <a14:shadowObscured xmlns:a14="http://schemas.microsoft.com/office/drawing/2010/main"/>
          </a:ext>
        </a:extLst>
      </xdr:spPr>
    </xdr:pic>
    <xdr:clientData/>
  </xdr:twoCellAnchor>
  <xdr:twoCellAnchor>
    <xdr:from>
      <xdr:col>6</xdr:col>
      <xdr:colOff>261937</xdr:colOff>
      <xdr:row>40</xdr:row>
      <xdr:rowOff>33340</xdr:rowOff>
    </xdr:from>
    <xdr:to>
      <xdr:col>6</xdr:col>
      <xdr:colOff>1652586</xdr:colOff>
      <xdr:row>41</xdr:row>
      <xdr:rowOff>154781</xdr:rowOff>
    </xdr:to>
    <xdr:sp macro="" textlink="">
      <xdr:nvSpPr>
        <xdr:cNvPr id="16" name="CaixaDeTexto 15">
          <a:extLst>
            <a:ext uri="{FF2B5EF4-FFF2-40B4-BE49-F238E27FC236}">
              <a16:creationId xmlns:a16="http://schemas.microsoft.com/office/drawing/2014/main" id="{314B371B-DCE4-4E58-9A5D-0A070C9FB244}"/>
            </a:ext>
          </a:extLst>
        </xdr:cNvPr>
        <xdr:cNvSpPr txBox="1"/>
      </xdr:nvSpPr>
      <xdr:spPr>
        <a:xfrm>
          <a:off x="5655468" y="6891340"/>
          <a:ext cx="1390649" cy="28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Investir </a:t>
          </a:r>
          <a:endParaRPr lang="pt-PT" sz="1100"/>
        </a:p>
      </xdr:txBody>
    </xdr:sp>
    <xdr:clientData/>
  </xdr:twoCellAnchor>
  <xdr:twoCellAnchor>
    <xdr:from>
      <xdr:col>6</xdr:col>
      <xdr:colOff>250031</xdr:colOff>
      <xdr:row>44</xdr:row>
      <xdr:rowOff>54771</xdr:rowOff>
    </xdr:from>
    <xdr:to>
      <xdr:col>6</xdr:col>
      <xdr:colOff>1547813</xdr:colOff>
      <xdr:row>47</xdr:row>
      <xdr:rowOff>69057</xdr:rowOff>
    </xdr:to>
    <xdr:sp macro="" textlink="">
      <xdr:nvSpPr>
        <xdr:cNvPr id="17" name="CaixaDeTexto 16">
          <a:extLst>
            <a:ext uri="{FF2B5EF4-FFF2-40B4-BE49-F238E27FC236}">
              <a16:creationId xmlns:a16="http://schemas.microsoft.com/office/drawing/2014/main" id="{D1F06B78-8A02-40C3-AD5A-325B872DB006}"/>
            </a:ext>
          </a:extLst>
        </xdr:cNvPr>
        <xdr:cNvSpPr txBox="1"/>
      </xdr:nvSpPr>
      <xdr:spPr>
        <a:xfrm>
          <a:off x="5643562" y="7579521"/>
          <a:ext cx="1297782" cy="514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Manter como está</a:t>
          </a:r>
          <a:endParaRPr lang="pt-PT" sz="1100"/>
        </a:p>
      </xdr:txBody>
    </xdr:sp>
    <xdr:clientData/>
  </xdr:twoCellAnchor>
  <xdr:twoCellAnchor>
    <xdr:from>
      <xdr:col>6</xdr:col>
      <xdr:colOff>214312</xdr:colOff>
      <xdr:row>47</xdr:row>
      <xdr:rowOff>83345</xdr:rowOff>
    </xdr:from>
    <xdr:to>
      <xdr:col>6</xdr:col>
      <xdr:colOff>1512093</xdr:colOff>
      <xdr:row>54</xdr:row>
      <xdr:rowOff>59533</xdr:rowOff>
    </xdr:to>
    <xdr:sp macro="" textlink="">
      <xdr:nvSpPr>
        <xdr:cNvPr id="18" name="CaixaDeTexto 17">
          <a:extLst>
            <a:ext uri="{FF2B5EF4-FFF2-40B4-BE49-F238E27FC236}">
              <a16:creationId xmlns:a16="http://schemas.microsoft.com/office/drawing/2014/main" id="{BF939FA0-2234-49DB-B9CA-10491D819497}"/>
            </a:ext>
          </a:extLst>
        </xdr:cNvPr>
        <xdr:cNvSpPr txBox="1"/>
      </xdr:nvSpPr>
      <xdr:spPr>
        <a:xfrm>
          <a:off x="5607843" y="8108158"/>
          <a:ext cx="1297781"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Não investir. </a:t>
          </a:r>
        </a:p>
        <a:p>
          <a:r>
            <a:rPr lang="pt-PT" sz="1100">
              <a:solidFill>
                <a:schemeClr val="dk1"/>
              </a:solidFill>
              <a:effectLst/>
              <a:latin typeface="+mn-lt"/>
              <a:ea typeface="+mn-ea"/>
              <a:cs typeface="+mn-cs"/>
            </a:rPr>
            <a:t>Vender,</a:t>
          </a:r>
          <a:r>
            <a:rPr lang="pt-PT" sz="1100" baseline="0">
              <a:solidFill>
                <a:schemeClr val="dk1"/>
              </a:solidFill>
              <a:effectLst/>
              <a:latin typeface="+mn-lt"/>
              <a:ea typeface="+mn-ea"/>
              <a:cs typeface="+mn-cs"/>
            </a:rPr>
            <a:t> abandonar ou eventualmente readaptar para perlongar o ciclo de vida</a:t>
          </a:r>
          <a:endParaRPr lang="pt-PT" sz="1100"/>
        </a:p>
      </xdr:txBody>
    </xdr:sp>
    <xdr:clientData/>
  </xdr:twoCellAnchor>
  <xdr:twoCellAnchor>
    <xdr:from>
      <xdr:col>13</xdr:col>
      <xdr:colOff>190498</xdr:colOff>
      <xdr:row>34</xdr:row>
      <xdr:rowOff>59532</xdr:rowOff>
    </xdr:from>
    <xdr:to>
      <xdr:col>13</xdr:col>
      <xdr:colOff>1464469</xdr:colOff>
      <xdr:row>38</xdr:row>
      <xdr:rowOff>35717</xdr:rowOff>
    </xdr:to>
    <xdr:sp macro="" textlink="">
      <xdr:nvSpPr>
        <xdr:cNvPr id="19" name="CaixaDeTexto 18">
          <a:extLst>
            <a:ext uri="{FF2B5EF4-FFF2-40B4-BE49-F238E27FC236}">
              <a16:creationId xmlns:a16="http://schemas.microsoft.com/office/drawing/2014/main" id="{5CD1FDD6-52F3-4783-977E-FDBA2946EF75}"/>
            </a:ext>
          </a:extLst>
        </xdr:cNvPr>
        <xdr:cNvSpPr txBox="1"/>
      </xdr:nvSpPr>
      <xdr:spPr>
        <a:xfrm>
          <a:off x="12632529" y="5917407"/>
          <a:ext cx="1273971" cy="642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Ponderar melhor sobre como e onde investir</a:t>
          </a:r>
          <a:endParaRPr lang="pt-PT" sz="1100"/>
        </a:p>
      </xdr:txBody>
    </xdr:sp>
    <xdr:clientData/>
  </xdr:twoCellAnchor>
  <xdr:twoCellAnchor editAs="oneCell">
    <xdr:from>
      <xdr:col>12</xdr:col>
      <xdr:colOff>976313</xdr:colOff>
      <xdr:row>33</xdr:row>
      <xdr:rowOff>166685</xdr:rowOff>
    </xdr:from>
    <xdr:to>
      <xdr:col>13</xdr:col>
      <xdr:colOff>163195</xdr:colOff>
      <xdr:row>38</xdr:row>
      <xdr:rowOff>44448</xdr:rowOff>
    </xdr:to>
    <xdr:pic>
      <xdr:nvPicPr>
        <xdr:cNvPr id="20" name="Picture 14" descr="Interrogação Amarela PNG - Interrogação Amarela PNG">
          <a:extLst>
            <a:ext uri="{FF2B5EF4-FFF2-40B4-BE49-F238E27FC236}">
              <a16:creationId xmlns:a16="http://schemas.microsoft.com/office/drawing/2014/main" id="{D2B83716-878C-4907-B8A2-AA7042BCD81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5517" r="32707"/>
        <a:stretch/>
      </xdr:blipFill>
      <xdr:spPr bwMode="auto">
        <a:xfrm>
          <a:off x="12156282" y="5857873"/>
          <a:ext cx="401320" cy="7112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952501</xdr:colOff>
      <xdr:row>39</xdr:row>
      <xdr:rowOff>107153</xdr:rowOff>
    </xdr:from>
    <xdr:to>
      <xdr:col>13</xdr:col>
      <xdr:colOff>195263</xdr:colOff>
      <xdr:row>42</xdr:row>
      <xdr:rowOff>82706</xdr:rowOff>
    </xdr:to>
    <xdr:pic>
      <xdr:nvPicPr>
        <xdr:cNvPr id="21" name="Picture 10" descr="✓ Fotos do Modelo de design de ilustração de estoque de vetor de três estrelas  amarelas. Royalty Free">
          <a:extLst>
            <a:ext uri="{FF2B5EF4-FFF2-40B4-BE49-F238E27FC236}">
              <a16:creationId xmlns:a16="http://schemas.microsoft.com/office/drawing/2014/main" id="{7471BE92-F53C-42A3-B27C-74E1953E6BC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2475" t="15891" r="21383" b="25652"/>
        <a:stretch/>
      </xdr:blipFill>
      <xdr:spPr bwMode="auto">
        <a:xfrm>
          <a:off x="12132470" y="6798466"/>
          <a:ext cx="457200" cy="475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892970</xdr:colOff>
      <xdr:row>44</xdr:row>
      <xdr:rowOff>23807</xdr:rowOff>
    </xdr:from>
    <xdr:to>
      <xdr:col>13</xdr:col>
      <xdr:colOff>237332</xdr:colOff>
      <xdr:row>47</xdr:row>
      <xdr:rowOff>25394</xdr:rowOff>
    </xdr:to>
    <xdr:pic>
      <xdr:nvPicPr>
        <xdr:cNvPr id="22" name="Picture 16" descr="ícone Vaca, face em 780 Free Vector Emoji">
          <a:extLst>
            <a:ext uri="{FF2B5EF4-FFF2-40B4-BE49-F238E27FC236}">
              <a16:creationId xmlns:a16="http://schemas.microsoft.com/office/drawing/2014/main" id="{4D3E2172-0F2A-479B-8506-CD4992C766AE}"/>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10227"/>
        <a:stretch/>
      </xdr:blipFill>
      <xdr:spPr bwMode="auto">
        <a:xfrm>
          <a:off x="12072939" y="7548557"/>
          <a:ext cx="558800" cy="5016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976314</xdr:colOff>
      <xdr:row>48</xdr:row>
      <xdr:rowOff>142868</xdr:rowOff>
    </xdr:from>
    <xdr:to>
      <xdr:col>13</xdr:col>
      <xdr:colOff>202566</xdr:colOff>
      <xdr:row>52</xdr:row>
      <xdr:rowOff>117468</xdr:rowOff>
    </xdr:to>
    <xdr:pic>
      <xdr:nvPicPr>
        <xdr:cNvPr id="23" name="Picture 8" descr="fruit pineapple cartoon vector object 4557781 Vector Art at Vecteezy">
          <a:extLst>
            <a:ext uri="{FF2B5EF4-FFF2-40B4-BE49-F238E27FC236}">
              <a16:creationId xmlns:a16="http://schemas.microsoft.com/office/drawing/2014/main" id="{F614E90C-00D6-4866-90CD-100D5A62E85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2479" t="6334" r="17008" b="5608"/>
        <a:stretch/>
      </xdr:blipFill>
      <xdr:spPr bwMode="auto">
        <a:xfrm>
          <a:off x="12156283" y="8334368"/>
          <a:ext cx="440690" cy="641350"/>
        </a:xfrm>
        <a:prstGeom prst="rect">
          <a:avLst/>
        </a:prstGeom>
        <a:noFill/>
        <a:ln>
          <a:noFill/>
        </a:ln>
        <a:extLst>
          <a:ext uri="{53640926-AAD7-44D8-BBD7-CCE9431645EC}">
            <a14:shadowObscured xmlns:a14="http://schemas.microsoft.com/office/drawing/2010/main"/>
          </a:ext>
        </a:extLst>
      </xdr:spPr>
    </xdr:pic>
    <xdr:clientData/>
  </xdr:twoCellAnchor>
  <xdr:twoCellAnchor>
    <xdr:from>
      <xdr:col>13</xdr:col>
      <xdr:colOff>166686</xdr:colOff>
      <xdr:row>40</xdr:row>
      <xdr:rowOff>33339</xdr:rowOff>
    </xdr:from>
    <xdr:to>
      <xdr:col>13</xdr:col>
      <xdr:colOff>1381126</xdr:colOff>
      <xdr:row>42</xdr:row>
      <xdr:rowOff>107157</xdr:rowOff>
    </xdr:to>
    <xdr:sp macro="" textlink="">
      <xdr:nvSpPr>
        <xdr:cNvPr id="24" name="CaixaDeTexto 23">
          <a:extLst>
            <a:ext uri="{FF2B5EF4-FFF2-40B4-BE49-F238E27FC236}">
              <a16:creationId xmlns:a16="http://schemas.microsoft.com/office/drawing/2014/main" id="{F3579D69-B041-47B8-BA52-AFAA41A46555}"/>
            </a:ext>
          </a:extLst>
        </xdr:cNvPr>
        <xdr:cNvSpPr txBox="1"/>
      </xdr:nvSpPr>
      <xdr:spPr>
        <a:xfrm>
          <a:off x="12608717" y="6891339"/>
          <a:ext cx="1214440" cy="407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Investir </a:t>
          </a:r>
          <a:endParaRPr lang="pt-PT" sz="1100"/>
        </a:p>
      </xdr:txBody>
    </xdr:sp>
    <xdr:clientData/>
  </xdr:twoCellAnchor>
  <xdr:twoCellAnchor>
    <xdr:from>
      <xdr:col>13</xdr:col>
      <xdr:colOff>166685</xdr:colOff>
      <xdr:row>44</xdr:row>
      <xdr:rowOff>90488</xdr:rowOff>
    </xdr:from>
    <xdr:to>
      <xdr:col>13</xdr:col>
      <xdr:colOff>1464467</xdr:colOff>
      <xdr:row>47</xdr:row>
      <xdr:rowOff>104774</xdr:rowOff>
    </xdr:to>
    <xdr:sp macro="" textlink="">
      <xdr:nvSpPr>
        <xdr:cNvPr id="25" name="CaixaDeTexto 24">
          <a:extLst>
            <a:ext uri="{FF2B5EF4-FFF2-40B4-BE49-F238E27FC236}">
              <a16:creationId xmlns:a16="http://schemas.microsoft.com/office/drawing/2014/main" id="{7F68B956-3251-4854-BF99-9ECE40B54A8B}"/>
            </a:ext>
          </a:extLst>
        </xdr:cNvPr>
        <xdr:cNvSpPr txBox="1"/>
      </xdr:nvSpPr>
      <xdr:spPr>
        <a:xfrm>
          <a:off x="12608716" y="7615238"/>
          <a:ext cx="1297782" cy="514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Manter como está</a:t>
          </a:r>
          <a:endParaRPr lang="pt-PT" sz="1100"/>
        </a:p>
      </xdr:txBody>
    </xdr:sp>
    <xdr:clientData/>
  </xdr:twoCellAnchor>
  <xdr:twoCellAnchor>
    <xdr:from>
      <xdr:col>13</xdr:col>
      <xdr:colOff>130966</xdr:colOff>
      <xdr:row>47</xdr:row>
      <xdr:rowOff>154782</xdr:rowOff>
    </xdr:from>
    <xdr:to>
      <xdr:col>13</xdr:col>
      <xdr:colOff>1476375</xdr:colOff>
      <xdr:row>54</xdr:row>
      <xdr:rowOff>130970</xdr:rowOff>
    </xdr:to>
    <xdr:sp macro="" textlink="">
      <xdr:nvSpPr>
        <xdr:cNvPr id="26" name="CaixaDeTexto 25">
          <a:extLst>
            <a:ext uri="{FF2B5EF4-FFF2-40B4-BE49-F238E27FC236}">
              <a16:creationId xmlns:a16="http://schemas.microsoft.com/office/drawing/2014/main" id="{B3567A66-69B9-4FC1-A260-3D4C97D47FDB}"/>
            </a:ext>
          </a:extLst>
        </xdr:cNvPr>
        <xdr:cNvSpPr txBox="1"/>
      </xdr:nvSpPr>
      <xdr:spPr>
        <a:xfrm>
          <a:off x="12572997" y="8179595"/>
          <a:ext cx="1345409"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solidFill>
                <a:schemeClr val="dk1"/>
              </a:solidFill>
              <a:effectLst/>
              <a:latin typeface="+mn-lt"/>
              <a:ea typeface="+mn-ea"/>
              <a:cs typeface="+mn-cs"/>
            </a:rPr>
            <a:t>Não investir. </a:t>
          </a:r>
        </a:p>
        <a:p>
          <a:r>
            <a:rPr lang="pt-PT" sz="1100">
              <a:solidFill>
                <a:schemeClr val="dk1"/>
              </a:solidFill>
              <a:effectLst/>
              <a:latin typeface="+mn-lt"/>
              <a:ea typeface="+mn-ea"/>
              <a:cs typeface="+mn-cs"/>
            </a:rPr>
            <a:t>Vender,</a:t>
          </a:r>
          <a:r>
            <a:rPr lang="pt-PT" sz="1100" baseline="0">
              <a:solidFill>
                <a:schemeClr val="dk1"/>
              </a:solidFill>
              <a:effectLst/>
              <a:latin typeface="+mn-lt"/>
              <a:ea typeface="+mn-ea"/>
              <a:cs typeface="+mn-cs"/>
            </a:rPr>
            <a:t> abandonar ou eventualmente readaptar para perlongar o ciclo de vida</a:t>
          </a:r>
          <a:endParaRPr lang="pt-PT" sz="1100"/>
        </a:p>
      </xdr:txBody>
    </xdr:sp>
    <xdr:clientData/>
  </xdr:twoCellAnchor>
  <xdr:twoCellAnchor>
    <xdr:from>
      <xdr:col>5</xdr:col>
      <xdr:colOff>940593</xdr:colOff>
      <xdr:row>31</xdr:row>
      <xdr:rowOff>119062</xdr:rowOff>
    </xdr:from>
    <xdr:to>
      <xdr:col>6</xdr:col>
      <xdr:colOff>1595438</xdr:colOff>
      <xdr:row>54</xdr:row>
      <xdr:rowOff>47625</xdr:rowOff>
    </xdr:to>
    <xdr:sp macro="" textlink="">
      <xdr:nvSpPr>
        <xdr:cNvPr id="27" name="Retângulo 26">
          <a:extLst>
            <a:ext uri="{FF2B5EF4-FFF2-40B4-BE49-F238E27FC236}">
              <a16:creationId xmlns:a16="http://schemas.microsoft.com/office/drawing/2014/main" id="{3908FF5E-4538-6A04-C98B-26F5359D938E}"/>
            </a:ext>
          </a:extLst>
        </xdr:cNvPr>
        <xdr:cNvSpPr/>
      </xdr:nvSpPr>
      <xdr:spPr>
        <a:xfrm>
          <a:off x="5072062" y="5488781"/>
          <a:ext cx="1916907" cy="3762375"/>
        </a:xfrm>
        <a:prstGeom prst="rect">
          <a:avLst/>
        </a:prstGeom>
        <a:noFill/>
        <a:ln w="57150">
          <a:solidFill>
            <a:srgbClr val="D054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12</xdr:col>
      <xdr:colOff>854868</xdr:colOff>
      <xdr:row>31</xdr:row>
      <xdr:rowOff>104776</xdr:rowOff>
    </xdr:from>
    <xdr:to>
      <xdr:col>13</xdr:col>
      <xdr:colOff>1524000</xdr:colOff>
      <xdr:row>54</xdr:row>
      <xdr:rowOff>130969</xdr:rowOff>
    </xdr:to>
    <xdr:sp macro="" textlink="">
      <xdr:nvSpPr>
        <xdr:cNvPr id="28" name="Retângulo 27">
          <a:extLst>
            <a:ext uri="{FF2B5EF4-FFF2-40B4-BE49-F238E27FC236}">
              <a16:creationId xmlns:a16="http://schemas.microsoft.com/office/drawing/2014/main" id="{DAC4A12D-BCF5-40F8-B1ED-C897AF74379D}"/>
            </a:ext>
          </a:extLst>
        </xdr:cNvPr>
        <xdr:cNvSpPr/>
      </xdr:nvSpPr>
      <xdr:spPr>
        <a:xfrm>
          <a:off x="12034837" y="4879182"/>
          <a:ext cx="1931194" cy="3860006"/>
        </a:xfrm>
        <a:prstGeom prst="rect">
          <a:avLst/>
        </a:prstGeom>
        <a:noFill/>
        <a:ln w="57150">
          <a:solidFill>
            <a:srgbClr val="D054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244642</xdr:colOff>
      <xdr:row>7</xdr:row>
      <xdr:rowOff>64169</xdr:rowOff>
    </xdr:from>
    <xdr:ext cx="1504258" cy="321114"/>
    <mc:AlternateContent xmlns:mc="http://schemas.openxmlformats.org/markup-compatibility/2006" xmlns:a14="http://schemas.microsoft.com/office/drawing/2010/main">
      <mc:Choice Requires="a14">
        <xdr:sp macro="" textlink="">
          <xdr:nvSpPr>
            <xdr:cNvPr id="3" name="CaixaDeTexto 2">
              <a:extLst>
                <a:ext uri="{FF2B5EF4-FFF2-40B4-BE49-F238E27FC236}">
                  <a16:creationId xmlns:a16="http://schemas.microsoft.com/office/drawing/2014/main" id="{DDBE5B15-A210-C305-CF34-0D7AE6C25F0A}"/>
                </a:ext>
              </a:extLst>
            </xdr:cNvPr>
            <xdr:cNvSpPr txBox="1"/>
          </xdr:nvSpPr>
          <xdr:spPr>
            <a:xfrm>
              <a:off x="8436142" y="1788695"/>
              <a:ext cx="1504258" cy="32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pt-PT" sz="1100" i="1">
                            <a:latin typeface="Cambria Math" panose="02040503050406030204" pitchFamily="18" charset="0"/>
                          </a:rPr>
                        </m:ctrlPr>
                      </m:fPr>
                      <m:num>
                        <m:r>
                          <a:rPr lang="pt-PT" sz="1100" b="0" i="1">
                            <a:latin typeface="Cambria Math" panose="02040503050406030204" pitchFamily="18" charset="0"/>
                          </a:rPr>
                          <m:t>𝑂𝑟</m:t>
                        </m:r>
                        <m:r>
                          <a:rPr lang="pt-PT" sz="1100" b="0" i="1">
                            <a:latin typeface="Cambria Math" panose="02040503050406030204" pitchFamily="18" charset="0"/>
                          </a:rPr>
                          <m:t>ç</m:t>
                        </m:r>
                        <m:r>
                          <a:rPr lang="pt-PT" sz="1100" b="0" i="1">
                            <a:latin typeface="Cambria Math" panose="02040503050406030204" pitchFamily="18" charset="0"/>
                          </a:rPr>
                          <m:t>𝑎𝑚𝑒𝑛𝑡𝑜</m:t>
                        </m:r>
                        <m:r>
                          <a:rPr lang="pt-PT" sz="1100" b="0" i="1">
                            <a:latin typeface="Cambria Math" panose="02040503050406030204" pitchFamily="18" charset="0"/>
                          </a:rPr>
                          <m:t>−</m:t>
                        </m:r>
                        <m:r>
                          <a:rPr lang="pt-PT" sz="1100" b="0" i="1">
                            <a:latin typeface="Cambria Math" panose="02040503050406030204" pitchFamily="18" charset="0"/>
                          </a:rPr>
                          <m:t>𝐻𝑖𝑠𝑡</m:t>
                        </m:r>
                        <m:r>
                          <a:rPr lang="pt-PT" sz="1100" b="0" i="1">
                            <a:latin typeface="Cambria Math" panose="02040503050406030204" pitchFamily="18" charset="0"/>
                          </a:rPr>
                          <m:t>ó</m:t>
                        </m:r>
                        <m:r>
                          <a:rPr lang="pt-PT" sz="1100" b="0" i="1">
                            <a:latin typeface="Cambria Math" panose="02040503050406030204" pitchFamily="18" charset="0"/>
                          </a:rPr>
                          <m:t>𝑟𝑖𝑐𝑜</m:t>
                        </m:r>
                      </m:num>
                      <m:den>
                        <m:r>
                          <a:rPr lang="pt-PT" sz="1100" b="0" i="1">
                            <a:latin typeface="Cambria Math" panose="02040503050406030204" pitchFamily="18" charset="0"/>
                          </a:rPr>
                          <m:t>𝐻𝑖𝑠𝑡</m:t>
                        </m:r>
                        <m:r>
                          <a:rPr lang="pt-PT" sz="1100" b="0" i="1">
                            <a:latin typeface="Cambria Math" panose="02040503050406030204" pitchFamily="18" charset="0"/>
                          </a:rPr>
                          <m:t>ó</m:t>
                        </m:r>
                        <m:r>
                          <a:rPr lang="pt-PT" sz="1100" b="0" i="1">
                            <a:latin typeface="Cambria Math" panose="02040503050406030204" pitchFamily="18" charset="0"/>
                          </a:rPr>
                          <m:t>𝑟𝑖𝑐𝑜</m:t>
                        </m:r>
                      </m:den>
                    </m:f>
                  </m:oMath>
                </m:oMathPara>
              </a14:m>
              <a:endParaRPr lang="pt-PT" sz="1100"/>
            </a:p>
          </xdr:txBody>
        </xdr:sp>
      </mc:Choice>
      <mc:Fallback xmlns="">
        <xdr:sp macro="" textlink="">
          <xdr:nvSpPr>
            <xdr:cNvPr id="3" name="CaixaDeTexto 2">
              <a:extLst>
                <a:ext uri="{FF2B5EF4-FFF2-40B4-BE49-F238E27FC236}">
                  <a16:creationId xmlns:a16="http://schemas.microsoft.com/office/drawing/2014/main" id="{DDBE5B15-A210-C305-CF34-0D7AE6C25F0A}"/>
                </a:ext>
              </a:extLst>
            </xdr:cNvPr>
            <xdr:cNvSpPr txBox="1"/>
          </xdr:nvSpPr>
          <xdr:spPr>
            <a:xfrm>
              <a:off x="8436142" y="1788695"/>
              <a:ext cx="1504258" cy="32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i="0">
                  <a:latin typeface="Cambria Math" panose="02040503050406030204" pitchFamily="18" charset="0"/>
                </a:rPr>
                <a:t>(</a:t>
              </a:r>
              <a:r>
                <a:rPr lang="pt-PT" sz="1100" b="0" i="0">
                  <a:latin typeface="Cambria Math" panose="02040503050406030204" pitchFamily="18" charset="0"/>
                </a:rPr>
                <a:t>𝑂𝑟ç𝑎𝑚𝑒𝑛𝑡𝑜−𝐻𝑖𝑠𝑡ó𝑟𝑖𝑐𝑜)/𝐻𝑖𝑠𝑡ó𝑟𝑖𝑐𝑜</a:t>
              </a:r>
              <a:endParaRPr lang="pt-PT" sz="1100"/>
            </a:p>
          </xdr:txBody>
        </xdr:sp>
      </mc:Fallback>
    </mc:AlternateContent>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1" id="{06C704CC-C638-47B7-8FB1-A7AD5E0D0D56}"/>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0.bin"/><Relationship Id="rId5" Type="http://schemas.microsoft.com/office/2019/04/relationships/namedSheetView" Target="../namedSheetViews/namedSheetView1.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omments" Target="../comments9.xml"/><Relationship Id="rId4" Type="http://schemas.openxmlformats.org/officeDocument/2006/relationships/vmlDrawing" Target="../drawings/vmlDrawing19.v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21.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CC5E-63AC-48A8-B8A4-C02965EC5AC8}">
  <sheetPr codeName="Folha2">
    <tabColor rgb="FF00B050"/>
  </sheetPr>
  <dimension ref="A1:V50"/>
  <sheetViews>
    <sheetView tabSelected="1" view="pageLayout" topLeftCell="A5" zoomScaleNormal="100" workbookViewId="0">
      <selection activeCell="C12" sqref="C12:G20"/>
    </sheetView>
  </sheetViews>
  <sheetFormatPr defaultColWidth="0" defaultRowHeight="15" customHeight="1" zeroHeight="1" x14ac:dyDescent="0.25"/>
  <cols>
    <col min="1" max="1" width="13.140625" customWidth="1"/>
    <col min="2" max="2" width="2" style="2" customWidth="1"/>
    <col min="3" max="3" width="3.28515625" style="1" customWidth="1"/>
    <col min="4" max="4" width="5.140625" style="1" bestFit="1" customWidth="1"/>
    <col min="5" max="5" width="24.7109375" style="1" customWidth="1"/>
    <col min="6" max="6" width="4.42578125" style="1" customWidth="1"/>
    <col min="7" max="7" width="27.7109375" style="1" customWidth="1"/>
    <col min="8" max="8" width="9.5703125" customWidth="1"/>
    <col min="9" max="22" width="8.140625" customWidth="1"/>
    <col min="23" max="23" width="9.140625" customWidth="1"/>
    <col min="24" max="24" width="0" hidden="1" customWidth="1"/>
  </cols>
  <sheetData>
    <row r="1" spans="1:22" x14ac:dyDescent="0.25">
      <c r="A1" s="1167"/>
      <c r="B1" s="1167"/>
      <c r="C1" s="1167"/>
      <c r="D1" s="1167"/>
      <c r="E1" s="1167"/>
      <c r="F1" s="1167"/>
      <c r="G1" s="1167"/>
      <c r="H1" s="1167"/>
    </row>
    <row r="2" spans="1:22" x14ac:dyDescent="0.25">
      <c r="A2" s="43"/>
      <c r="C2" s="43"/>
      <c r="D2" s="43"/>
      <c r="E2" s="43"/>
      <c r="F2" s="43"/>
      <c r="G2" s="43"/>
      <c r="H2" s="43"/>
    </row>
    <row r="3" spans="1:22" x14ac:dyDescent="0.25"/>
    <row r="4" spans="1:22" ht="21" x14ac:dyDescent="0.35">
      <c r="B4" s="1168"/>
      <c r="C4" s="1168"/>
      <c r="D4" s="1168"/>
      <c r="E4" s="1168"/>
      <c r="F4" s="44"/>
      <c r="G4" s="44"/>
    </row>
    <row r="5" spans="1:22" ht="21" x14ac:dyDescent="0.35">
      <c r="B5" s="44"/>
      <c r="C5" s="44"/>
      <c r="D5" s="44"/>
      <c r="E5" s="44"/>
      <c r="F5" s="44"/>
      <c r="G5" s="44"/>
    </row>
    <row r="6" spans="1:22" x14ac:dyDescent="0.25">
      <c r="C6" s="1169"/>
      <c r="D6" s="1169"/>
      <c r="E6" s="1169"/>
      <c r="K6" s="1174" t="s">
        <v>592</v>
      </c>
      <c r="L6" s="1174"/>
      <c r="M6" s="1174"/>
      <c r="N6" s="1174"/>
      <c r="O6" s="1174"/>
      <c r="P6" s="1174"/>
      <c r="Q6" s="1174"/>
      <c r="R6" s="1174"/>
      <c r="S6" s="1174"/>
      <c r="T6" s="1174"/>
    </row>
    <row r="7" spans="1:22" x14ac:dyDescent="0.25">
      <c r="C7" s="1169"/>
      <c r="D7" s="1169"/>
      <c r="E7" s="1169"/>
      <c r="K7" s="1174"/>
      <c r="L7" s="1174"/>
      <c r="M7" s="1174"/>
      <c r="N7" s="1174"/>
      <c r="O7" s="1174"/>
      <c r="P7" s="1174"/>
      <c r="Q7" s="1174"/>
      <c r="R7" s="1174"/>
      <c r="S7" s="1174"/>
      <c r="T7" s="1174"/>
    </row>
    <row r="8" spans="1:22" x14ac:dyDescent="0.25">
      <c r="C8" s="2"/>
      <c r="D8" s="1169"/>
      <c r="E8" s="1169"/>
      <c r="K8" s="1175"/>
      <c r="L8" s="1175"/>
      <c r="M8" s="1175"/>
      <c r="N8" s="1175"/>
      <c r="O8" s="1175"/>
      <c r="P8" s="1175"/>
      <c r="Q8" s="1175"/>
      <c r="R8" s="1175"/>
      <c r="S8" s="1175"/>
      <c r="T8" s="1175"/>
    </row>
    <row r="9" spans="1:22" x14ac:dyDescent="0.25">
      <c r="D9" s="2"/>
    </row>
    <row r="10" spans="1:22" x14ac:dyDescent="0.25">
      <c r="C10" s="2"/>
      <c r="D10" s="1169"/>
      <c r="E10" s="1169"/>
    </row>
    <row r="11" spans="1:22" ht="15" customHeight="1" x14ac:dyDescent="0.25">
      <c r="C11" s="2"/>
      <c r="K11" s="1171" t="s">
        <v>593</v>
      </c>
      <c r="L11" s="1171"/>
      <c r="M11" s="1171"/>
      <c r="N11" s="1171"/>
      <c r="O11" s="1171"/>
      <c r="P11" s="1171"/>
      <c r="Q11" s="1171"/>
      <c r="R11" s="1171"/>
      <c r="S11" s="1171"/>
      <c r="T11" s="1171"/>
    </row>
    <row r="12" spans="1:22" x14ac:dyDescent="0.25">
      <c r="C12" s="1173" t="s">
        <v>590</v>
      </c>
      <c r="D12" s="1173"/>
      <c r="E12" s="1173"/>
      <c r="F12" s="1173"/>
      <c r="G12" s="1173"/>
      <c r="K12" s="1171"/>
      <c r="L12" s="1171"/>
      <c r="M12" s="1171"/>
      <c r="N12" s="1171"/>
      <c r="O12" s="1171"/>
      <c r="P12" s="1171"/>
      <c r="Q12" s="1171"/>
      <c r="R12" s="1171"/>
      <c r="S12" s="1171"/>
      <c r="T12" s="1171"/>
    </row>
    <row r="13" spans="1:22" ht="11.25" customHeight="1" x14ac:dyDescent="0.25">
      <c r="C13" s="1173"/>
      <c r="D13" s="1173"/>
      <c r="E13" s="1173"/>
      <c r="F13" s="1173"/>
      <c r="G13" s="1173"/>
      <c r="K13" s="1171"/>
      <c r="L13" s="1171"/>
      <c r="M13" s="1171"/>
      <c r="N13" s="1171"/>
      <c r="O13" s="1171"/>
      <c r="P13" s="1171"/>
      <c r="Q13" s="1171"/>
      <c r="R13" s="1171"/>
      <c r="S13" s="1171"/>
      <c r="T13" s="1171"/>
    </row>
    <row r="14" spans="1:22" ht="21" customHeight="1" x14ac:dyDescent="0.25">
      <c r="C14" s="1173"/>
      <c r="D14" s="1173"/>
      <c r="E14" s="1173"/>
      <c r="F14" s="1173"/>
      <c r="G14" s="1173"/>
      <c r="H14" s="4"/>
      <c r="I14" s="4"/>
      <c r="J14" s="4"/>
      <c r="K14" s="1171"/>
      <c r="L14" s="1171"/>
      <c r="M14" s="1171"/>
      <c r="N14" s="1171"/>
      <c r="O14" s="1171"/>
      <c r="P14" s="1171"/>
      <c r="Q14" s="1171"/>
      <c r="R14" s="1171"/>
      <c r="S14" s="1171"/>
      <c r="T14" s="1171"/>
      <c r="U14" s="4"/>
      <c r="V14" s="4"/>
    </row>
    <row r="15" spans="1:22" ht="15" customHeight="1" x14ac:dyDescent="0.25">
      <c r="C15" s="1173"/>
      <c r="D15" s="1173"/>
      <c r="E15" s="1173"/>
      <c r="F15" s="1173"/>
      <c r="G15" s="1173"/>
      <c r="H15" s="979"/>
      <c r="I15" s="979"/>
      <c r="J15" s="979"/>
      <c r="K15" s="1171"/>
      <c r="L15" s="1171"/>
      <c r="M15" s="1171"/>
      <c r="N15" s="1171"/>
      <c r="O15" s="1171"/>
      <c r="P15" s="1171"/>
      <c r="Q15" s="1171"/>
      <c r="R15" s="1171"/>
      <c r="S15" s="1171"/>
      <c r="T15" s="1171"/>
      <c r="U15" s="979"/>
      <c r="V15" s="979"/>
    </row>
    <row r="16" spans="1:22" ht="21" customHeight="1" x14ac:dyDescent="0.25">
      <c r="C16" s="1173"/>
      <c r="D16" s="1173"/>
      <c r="E16" s="1173"/>
      <c r="F16" s="1173"/>
      <c r="G16" s="1173"/>
      <c r="H16" s="979"/>
      <c r="I16" s="979"/>
      <c r="J16" s="979"/>
      <c r="K16" s="1171" t="s">
        <v>594</v>
      </c>
      <c r="L16" s="1171"/>
      <c r="M16" s="1171"/>
      <c r="N16" s="1171"/>
      <c r="O16" s="1171"/>
      <c r="P16" s="1171"/>
      <c r="Q16" s="1171"/>
      <c r="R16" s="1171"/>
      <c r="S16" s="1171"/>
      <c r="T16" s="1171"/>
      <c r="U16" s="979"/>
      <c r="V16" s="979"/>
    </row>
    <row r="17" spans="3:22" ht="15" customHeight="1" x14ac:dyDescent="0.25">
      <c r="C17" s="1173"/>
      <c r="D17" s="1173"/>
      <c r="E17" s="1173"/>
      <c r="F17" s="1173"/>
      <c r="G17" s="1173"/>
      <c r="H17" s="979"/>
      <c r="I17" s="979"/>
      <c r="J17" s="979"/>
      <c r="K17" s="1171"/>
      <c r="L17" s="1171"/>
      <c r="M17" s="1171"/>
      <c r="N17" s="1171"/>
      <c r="O17" s="1171"/>
      <c r="P17" s="1171"/>
      <c r="Q17" s="1171"/>
      <c r="R17" s="1171"/>
      <c r="S17" s="1171"/>
      <c r="T17" s="1171"/>
      <c r="U17" s="979"/>
      <c r="V17" s="979"/>
    </row>
    <row r="18" spans="3:22" ht="15" customHeight="1" x14ac:dyDescent="0.25">
      <c r="C18" s="1173"/>
      <c r="D18" s="1173"/>
      <c r="E18" s="1173"/>
      <c r="F18" s="1173"/>
      <c r="G18" s="1173"/>
      <c r="H18" s="979"/>
      <c r="I18" s="979"/>
      <c r="J18" s="979"/>
      <c r="K18" s="1171"/>
      <c r="L18" s="1171"/>
      <c r="M18" s="1171"/>
      <c r="N18" s="1171"/>
      <c r="O18" s="1171"/>
      <c r="P18" s="1171"/>
      <c r="Q18" s="1171"/>
      <c r="R18" s="1171"/>
      <c r="S18" s="1171"/>
      <c r="T18" s="1171"/>
      <c r="U18" s="979"/>
      <c r="V18" s="979"/>
    </row>
    <row r="19" spans="3:22" ht="15" customHeight="1" x14ac:dyDescent="0.25">
      <c r="C19" s="1173"/>
      <c r="D19" s="1173"/>
      <c r="E19" s="1173"/>
      <c r="F19" s="1173"/>
      <c r="G19" s="1173"/>
      <c r="H19" s="979"/>
      <c r="I19" s="979"/>
      <c r="J19" s="979"/>
      <c r="K19" s="1171"/>
      <c r="L19" s="1171"/>
      <c r="M19" s="1171"/>
      <c r="N19" s="1171"/>
      <c r="O19" s="1171"/>
      <c r="P19" s="1171"/>
      <c r="Q19" s="1171"/>
      <c r="R19" s="1171"/>
      <c r="S19" s="1171"/>
      <c r="T19" s="1171"/>
      <c r="U19" s="979"/>
      <c r="V19" s="979"/>
    </row>
    <row r="20" spans="3:22" ht="15" customHeight="1" x14ac:dyDescent="0.25">
      <c r="C20" s="1173"/>
      <c r="D20" s="1173"/>
      <c r="E20" s="1173"/>
      <c r="F20" s="1173"/>
      <c r="G20" s="1173"/>
      <c r="H20" s="979"/>
      <c r="I20" s="979"/>
      <c r="J20" s="979"/>
      <c r="K20" s="1171"/>
      <c r="L20" s="1171"/>
      <c r="M20" s="1171"/>
      <c r="N20" s="1171"/>
      <c r="O20" s="1171"/>
      <c r="P20" s="1171"/>
      <c r="Q20" s="1171"/>
      <c r="R20" s="1171"/>
      <c r="S20" s="1171"/>
      <c r="T20" s="1171"/>
      <c r="U20" s="979"/>
      <c r="V20" s="979"/>
    </row>
    <row r="21" spans="3:22" ht="19.5" customHeight="1" x14ac:dyDescent="0.25">
      <c r="C21" s="2"/>
      <c r="D21" s="2"/>
      <c r="E21" s="2"/>
      <c r="F21" s="2"/>
      <c r="G21" s="2"/>
      <c r="H21" s="2"/>
      <c r="I21" s="2"/>
      <c r="J21" s="2"/>
      <c r="K21" s="1171"/>
      <c r="L21" s="1171"/>
      <c r="M21" s="1171"/>
      <c r="N21" s="1171"/>
      <c r="O21" s="1171"/>
      <c r="P21" s="1171"/>
      <c r="Q21" s="1171"/>
      <c r="R21" s="1171"/>
      <c r="S21" s="1171"/>
      <c r="T21" s="1171"/>
      <c r="U21" s="2"/>
      <c r="V21" s="2"/>
    </row>
    <row r="22" spans="3:22" ht="21" customHeight="1" x14ac:dyDescent="0.25">
      <c r="C22" s="1172" t="s">
        <v>589</v>
      </c>
      <c r="D22" s="1172"/>
      <c r="E22" s="1172"/>
      <c r="F22" s="1172"/>
      <c r="G22" s="1172"/>
      <c r="H22" s="2"/>
      <c r="I22" s="2"/>
      <c r="J22" s="2"/>
      <c r="K22" s="1171" t="s">
        <v>595</v>
      </c>
      <c r="L22" s="1171"/>
      <c r="M22" s="1171"/>
      <c r="N22" s="1171"/>
      <c r="O22" s="1171"/>
      <c r="P22" s="1171"/>
      <c r="Q22" s="1171"/>
      <c r="R22" s="1171"/>
      <c r="S22" s="1171"/>
      <c r="T22" s="1171"/>
      <c r="U22" s="2"/>
      <c r="V22" s="2"/>
    </row>
    <row r="23" spans="3:22" x14ac:dyDescent="0.25">
      <c r="C23" s="2"/>
      <c r="D23" s="2"/>
      <c r="E23" s="2"/>
      <c r="F23" s="2"/>
      <c r="G23" s="2"/>
      <c r="H23" s="2"/>
      <c r="I23" s="2"/>
      <c r="J23" s="2"/>
      <c r="K23" s="1171"/>
      <c r="L23" s="1171"/>
      <c r="M23" s="1171"/>
      <c r="N23" s="1171"/>
      <c r="O23" s="1171"/>
      <c r="P23" s="1171"/>
      <c r="Q23" s="1171"/>
      <c r="R23" s="1171"/>
      <c r="S23" s="1171"/>
      <c r="T23" s="1171"/>
      <c r="U23" s="2"/>
      <c r="V23" s="2"/>
    </row>
    <row r="24" spans="3:22" ht="21" x14ac:dyDescent="0.25">
      <c r="C24" s="3"/>
      <c r="D24" s="4"/>
      <c r="E24" s="4"/>
      <c r="F24" s="4"/>
      <c r="G24" s="5"/>
      <c r="H24" s="4"/>
      <c r="I24" s="4"/>
      <c r="J24" s="4"/>
      <c r="K24" s="1171"/>
      <c r="L24" s="1171"/>
      <c r="M24" s="1171"/>
      <c r="N24" s="1171"/>
      <c r="O24" s="1171"/>
      <c r="P24" s="1171"/>
      <c r="Q24" s="1171"/>
      <c r="R24" s="1171"/>
      <c r="S24" s="1171"/>
      <c r="T24" s="1171"/>
      <c r="U24" s="4"/>
      <c r="V24" s="4"/>
    </row>
    <row r="25" spans="3:22" ht="15" customHeight="1" x14ac:dyDescent="0.25">
      <c r="C25" s="2"/>
      <c r="D25" s="2"/>
      <c r="E25" s="2"/>
      <c r="F25" s="2"/>
      <c r="G25" s="2"/>
      <c r="H25" s="2"/>
      <c r="I25" s="2"/>
      <c r="J25" s="2"/>
      <c r="K25" s="1171"/>
      <c r="L25" s="1171"/>
      <c r="M25" s="1171"/>
      <c r="N25" s="1171"/>
      <c r="O25" s="1171"/>
      <c r="P25" s="1171"/>
      <c r="Q25" s="1171"/>
      <c r="R25" s="1171"/>
      <c r="S25" s="1171"/>
      <c r="T25" s="1171"/>
      <c r="U25" s="2"/>
      <c r="V25" s="2"/>
    </row>
    <row r="26" spans="3:22" ht="17.25" customHeight="1" x14ac:dyDescent="0.25">
      <c r="C26" s="2"/>
      <c r="K26" s="1171"/>
      <c r="L26" s="1171"/>
      <c r="M26" s="1171"/>
      <c r="N26" s="1171"/>
      <c r="O26" s="1171"/>
      <c r="P26" s="1171"/>
      <c r="Q26" s="1171"/>
      <c r="R26" s="1171"/>
      <c r="S26" s="1171"/>
      <c r="T26" s="1171"/>
    </row>
    <row r="27" spans="3:22" ht="17.25" customHeight="1" x14ac:dyDescent="0.25">
      <c r="C27" s="975"/>
      <c r="D27" s="975"/>
      <c r="E27" s="975"/>
      <c r="F27" s="976"/>
      <c r="G27" s="975" t="s">
        <v>591</v>
      </c>
      <c r="H27" s="975"/>
      <c r="I27" s="975"/>
      <c r="J27" s="975"/>
      <c r="K27" s="1171"/>
      <c r="L27" s="1171"/>
      <c r="M27" s="1171"/>
      <c r="N27" s="1171"/>
      <c r="O27" s="1171"/>
      <c r="P27" s="1171"/>
      <c r="Q27" s="1171"/>
      <c r="R27" s="1171"/>
      <c r="S27" s="1171"/>
      <c r="T27" s="1171"/>
      <c r="U27" s="975"/>
      <c r="V27" s="975"/>
    </row>
    <row r="28" spans="3:22" ht="17.25" customHeight="1" x14ac:dyDescent="0.25">
      <c r="C28" s="2"/>
      <c r="F28" s="977"/>
      <c r="G28" s="2"/>
      <c r="H28" s="1"/>
      <c r="I28" s="1"/>
      <c r="J28" s="1"/>
      <c r="K28" s="1171" t="s">
        <v>596</v>
      </c>
      <c r="L28" s="1171"/>
      <c r="M28" s="1171"/>
      <c r="N28" s="1171"/>
      <c r="O28" s="1171"/>
      <c r="P28" s="1171"/>
      <c r="Q28" s="1171"/>
      <c r="R28" s="1171"/>
      <c r="S28" s="1171"/>
      <c r="T28" s="1171"/>
      <c r="U28" s="1"/>
      <c r="V28" s="1"/>
    </row>
    <row r="29" spans="3:22" ht="17.25" customHeight="1" x14ac:dyDescent="0.25">
      <c r="F29" s="977"/>
      <c r="H29" s="1"/>
      <c r="I29" s="1"/>
      <c r="J29" s="1"/>
      <c r="K29" s="1171"/>
      <c r="L29" s="1171"/>
      <c r="M29" s="1171"/>
      <c r="N29" s="1171"/>
      <c r="O29" s="1171"/>
      <c r="P29" s="1171"/>
      <c r="Q29" s="1171"/>
      <c r="R29" s="1171"/>
      <c r="S29" s="1171"/>
      <c r="T29" s="1171"/>
      <c r="U29" s="1"/>
      <c r="V29" s="1"/>
    </row>
    <row r="30" spans="3:22" ht="17.25" customHeight="1" x14ac:dyDescent="0.25">
      <c r="F30" s="977"/>
      <c r="H30" s="1"/>
      <c r="I30" s="1"/>
      <c r="J30" s="1"/>
      <c r="K30" s="1171" t="s">
        <v>688</v>
      </c>
      <c r="L30" s="1171"/>
      <c r="M30" s="1171"/>
      <c r="N30" s="1171"/>
      <c r="O30" s="1171"/>
      <c r="P30" s="1171"/>
      <c r="Q30" s="1171"/>
      <c r="R30" s="1171"/>
      <c r="S30" s="1171"/>
      <c r="T30" s="1171"/>
      <c r="U30" s="1"/>
      <c r="V30" s="1"/>
    </row>
    <row r="31" spans="3:22" ht="17.25" customHeight="1" x14ac:dyDescent="0.25">
      <c r="F31" s="977"/>
      <c r="H31" s="1"/>
      <c r="I31" s="1"/>
      <c r="J31" s="1"/>
      <c r="K31" s="1171"/>
      <c r="L31" s="1171"/>
      <c r="M31" s="1171"/>
      <c r="N31" s="1171"/>
      <c r="O31" s="1171"/>
      <c r="P31" s="1171"/>
      <c r="Q31" s="1171"/>
      <c r="R31" s="1171"/>
      <c r="S31" s="1171"/>
      <c r="T31" s="1171"/>
      <c r="U31" s="1"/>
      <c r="V31" s="1"/>
    </row>
    <row r="32" spans="3:22" ht="17.25" customHeight="1" x14ac:dyDescent="0.25">
      <c r="F32" s="977"/>
      <c r="H32" s="1"/>
      <c r="I32" s="1"/>
      <c r="J32" s="1"/>
      <c r="K32" s="980"/>
      <c r="L32" s="980"/>
      <c r="M32" s="980"/>
      <c r="N32" s="980"/>
      <c r="O32" s="980"/>
      <c r="P32" s="980"/>
      <c r="Q32" s="980"/>
      <c r="R32" s="980"/>
      <c r="S32" s="980"/>
      <c r="T32" s="980"/>
      <c r="U32" s="1"/>
      <c r="V32" s="1"/>
    </row>
    <row r="33" spans="3:22" ht="17.25" customHeight="1" x14ac:dyDescent="0.25">
      <c r="F33" s="977"/>
      <c r="G33" s="974" t="s">
        <v>26</v>
      </c>
      <c r="H33" s="974"/>
      <c r="I33" s="974"/>
      <c r="J33" s="974"/>
      <c r="K33" s="980"/>
      <c r="L33" s="980"/>
      <c r="M33" s="980"/>
      <c r="N33" s="980"/>
      <c r="O33" s="980"/>
      <c r="P33" s="980"/>
      <c r="Q33" s="980"/>
      <c r="R33" s="980"/>
      <c r="S33" s="980"/>
      <c r="T33" s="980"/>
      <c r="U33" s="974"/>
      <c r="V33" s="974"/>
    </row>
    <row r="34" spans="3:22" ht="17.25" customHeight="1" x14ac:dyDescent="0.25">
      <c r="F34" s="977"/>
      <c r="H34" s="1"/>
      <c r="I34" s="1"/>
      <c r="J34" s="1"/>
      <c r="K34" s="980"/>
      <c r="L34" s="980"/>
      <c r="M34" s="980"/>
      <c r="N34" s="980"/>
      <c r="O34" s="980"/>
      <c r="P34" s="980"/>
      <c r="Q34" s="980"/>
      <c r="R34" s="980"/>
      <c r="S34" s="980"/>
      <c r="T34" s="980"/>
      <c r="U34" s="1"/>
      <c r="V34" s="1"/>
    </row>
    <row r="35" spans="3:22" ht="17.25" customHeight="1" x14ac:dyDescent="0.25">
      <c r="C35" s="1170"/>
      <c r="D35" s="1170"/>
      <c r="E35" s="1170"/>
      <c r="F35" s="978"/>
      <c r="H35" s="1"/>
      <c r="I35" s="1"/>
      <c r="J35" s="1"/>
      <c r="K35" s="980"/>
      <c r="L35" s="980"/>
      <c r="M35" s="980"/>
      <c r="N35" s="980"/>
      <c r="O35" s="980"/>
      <c r="P35" s="980"/>
      <c r="Q35" s="980"/>
      <c r="R35" s="980"/>
      <c r="S35" s="980"/>
      <c r="T35" s="980"/>
      <c r="U35" s="1"/>
      <c r="V35" s="1"/>
    </row>
    <row r="36" spans="3:22" ht="17.25" customHeight="1" x14ac:dyDescent="0.25">
      <c r="F36" s="977"/>
      <c r="H36" s="1"/>
      <c r="I36" s="1"/>
      <c r="J36" s="1"/>
      <c r="K36" s="980"/>
      <c r="L36" s="980"/>
      <c r="M36" s="980"/>
      <c r="N36" s="980"/>
      <c r="O36" s="980"/>
      <c r="P36" s="980"/>
      <c r="Q36" s="980"/>
      <c r="R36" s="980"/>
      <c r="S36" s="980"/>
      <c r="T36" s="980"/>
      <c r="U36" s="1"/>
      <c r="V36" s="1"/>
    </row>
    <row r="37" spans="3:22" ht="17.25" customHeight="1" x14ac:dyDescent="0.25">
      <c r="F37" s="977"/>
      <c r="H37" s="1"/>
      <c r="I37" s="1"/>
      <c r="J37" s="1"/>
      <c r="K37" s="980"/>
      <c r="L37" s="980"/>
      <c r="M37" s="980"/>
      <c r="N37" s="980"/>
      <c r="O37" s="980"/>
      <c r="P37" s="980"/>
      <c r="Q37" s="980"/>
      <c r="R37" s="980"/>
      <c r="S37" s="980"/>
      <c r="T37" s="980"/>
      <c r="U37" s="1"/>
      <c r="V37" s="1"/>
    </row>
    <row r="38" spans="3:22" ht="17.25" customHeight="1" x14ac:dyDescent="0.25">
      <c r="F38" s="977"/>
      <c r="G38" s="1170" t="s">
        <v>39</v>
      </c>
      <c r="H38" s="1170"/>
      <c r="I38" s="1170"/>
      <c r="J38" s="974"/>
      <c r="K38" s="980"/>
      <c r="L38" s="980"/>
      <c r="M38" s="980"/>
      <c r="N38" s="980"/>
      <c r="O38" s="980"/>
      <c r="P38" s="980"/>
      <c r="Q38" s="980"/>
      <c r="R38" s="980"/>
      <c r="S38" s="980"/>
      <c r="T38" s="980"/>
      <c r="U38" s="974"/>
      <c r="V38" s="974"/>
    </row>
    <row r="39" spans="3:22" ht="17.25" customHeight="1" x14ac:dyDescent="0.25">
      <c r="F39" s="977"/>
      <c r="G39" s="1170">
        <v>2023</v>
      </c>
      <c r="H39" s="1170"/>
      <c r="I39" s="1170"/>
      <c r="J39" s="974"/>
      <c r="K39" s="980"/>
      <c r="L39" s="980"/>
      <c r="M39" s="980"/>
      <c r="N39" s="980"/>
      <c r="O39" s="980"/>
      <c r="P39" s="980"/>
      <c r="Q39" s="980"/>
      <c r="R39" s="980"/>
      <c r="S39" s="980"/>
      <c r="T39" s="980"/>
      <c r="U39" s="974"/>
      <c r="V39" s="974"/>
    </row>
    <row r="40" spans="3:22" ht="17.25" customHeight="1" x14ac:dyDescent="0.25">
      <c r="C40" s="1170"/>
      <c r="D40" s="1170"/>
      <c r="E40" s="1170"/>
      <c r="F40" s="974"/>
      <c r="G40" s="1170"/>
      <c r="H40" s="1170"/>
      <c r="I40" s="1170"/>
      <c r="J40" s="974"/>
      <c r="K40" s="980"/>
      <c r="L40" s="980"/>
      <c r="M40" s="980"/>
      <c r="N40" s="980"/>
      <c r="O40" s="980"/>
      <c r="P40" s="980"/>
      <c r="Q40" s="980"/>
      <c r="R40" s="980"/>
      <c r="S40" s="980"/>
      <c r="T40" s="980"/>
      <c r="U40" s="974"/>
      <c r="V40" s="974"/>
    </row>
    <row r="41" spans="3:22" ht="17.25" customHeight="1" x14ac:dyDescent="0.25">
      <c r="C41" s="1170"/>
      <c r="D41" s="1170"/>
      <c r="E41" s="1170"/>
      <c r="F41" s="974"/>
      <c r="G41" s="1170"/>
      <c r="H41" s="1170"/>
      <c r="I41" s="1170"/>
      <c r="J41" s="974"/>
      <c r="K41" s="980"/>
      <c r="L41" s="980"/>
      <c r="M41" s="980"/>
      <c r="N41" s="980"/>
      <c r="O41" s="980"/>
      <c r="P41" s="980"/>
      <c r="Q41" s="980"/>
      <c r="R41" s="980"/>
      <c r="S41" s="980"/>
      <c r="T41" s="980"/>
      <c r="U41" s="974"/>
      <c r="V41" s="974"/>
    </row>
    <row r="42" spans="3:22" ht="17.25" customHeight="1" x14ac:dyDescent="0.25">
      <c r="C42" s="1170"/>
      <c r="D42" s="1170"/>
      <c r="E42" s="1170"/>
      <c r="F42" s="974"/>
    </row>
    <row r="43" spans="3:22" ht="17.25" customHeight="1" x14ac:dyDescent="0.25"/>
    <row r="44" spans="3:22" ht="17.25" customHeight="1" x14ac:dyDescent="0.25"/>
    <row r="45" spans="3:22" ht="17.25" hidden="1" customHeight="1" x14ac:dyDescent="0.25"/>
    <row r="46" spans="3:22" ht="17.25" hidden="1" customHeight="1" x14ac:dyDescent="0.25"/>
    <row r="47" spans="3:22" ht="17.25" hidden="1" customHeight="1" x14ac:dyDescent="0.25"/>
    <row r="48" spans="3:22" ht="15" customHeight="1" x14ac:dyDescent="0.25"/>
    <row r="49" ht="15" customHeight="1" x14ac:dyDescent="0.25"/>
    <row r="50" ht="15" customHeight="1" x14ac:dyDescent="0.25"/>
  </sheetData>
  <sheetProtection sheet="1" objects="1" scenarios="1"/>
  <mergeCells count="22">
    <mergeCell ref="K30:T31"/>
    <mergeCell ref="K28:T29"/>
    <mergeCell ref="C22:G22"/>
    <mergeCell ref="C12:G20"/>
    <mergeCell ref="K6:T8"/>
    <mergeCell ref="K11:T15"/>
    <mergeCell ref="K16:T21"/>
    <mergeCell ref="D10:E10"/>
    <mergeCell ref="K22:T27"/>
    <mergeCell ref="C42:E42"/>
    <mergeCell ref="C35:E35"/>
    <mergeCell ref="C40:E40"/>
    <mergeCell ref="C41:E41"/>
    <mergeCell ref="G40:I40"/>
    <mergeCell ref="G41:I41"/>
    <mergeCell ref="G38:I38"/>
    <mergeCell ref="G39:I39"/>
    <mergeCell ref="A1:H1"/>
    <mergeCell ref="B4:E4"/>
    <mergeCell ref="C6:E6"/>
    <mergeCell ref="C7:E7"/>
    <mergeCell ref="D8:E8"/>
  </mergeCells>
  <pageMargins left="0.25" right="0.25" top="0.75" bottom="0.75" header="0.3" footer="0.3"/>
  <pageSetup paperSize="9" orientation="portrait" r:id="rId1"/>
  <headerFooter differentFirst="1" alignWithMargins="0">
    <oddHeader>&amp;L                        &amp;G&amp;R
&amp;F</oddHeader>
    <oddFooter>&amp;L&amp;A&amp;C&amp;G&amp;R&amp;P/&amp;N</oddFooter>
    <firstFooter>&amp;C&amp;G</first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1914-1200-4837-8046-2387346F563D}">
  <sheetPr codeName="Folha11">
    <tabColor theme="5"/>
  </sheetPr>
  <dimension ref="A1:FA77"/>
  <sheetViews>
    <sheetView view="pageLayout" zoomScaleNormal="100" workbookViewId="0">
      <selection activeCell="B29" sqref="B29:D29"/>
    </sheetView>
  </sheetViews>
  <sheetFormatPr defaultColWidth="0" defaultRowHeight="0" customHeight="1" zeroHeight="1" x14ac:dyDescent="0.2"/>
  <cols>
    <col min="1" max="1" width="1.28515625" style="77" customWidth="1"/>
    <col min="2" max="2" width="14.7109375" style="77" customWidth="1"/>
    <col min="3" max="3" width="29" style="77" customWidth="1"/>
    <col min="4" max="4" width="19.85546875" style="77" customWidth="1"/>
    <col min="5" max="5" width="7.7109375" style="77" bestFit="1" customWidth="1"/>
    <col min="6" max="6" width="4.85546875" style="77" bestFit="1" customWidth="1"/>
    <col min="7" max="7" width="10" style="77" bestFit="1" customWidth="1"/>
    <col min="8" max="8" width="10.7109375" style="77" bestFit="1" customWidth="1"/>
    <col min="9" max="9" width="1.28515625" style="77" customWidth="1"/>
    <col min="10" max="10" width="14" style="77" customWidth="1"/>
    <col min="11" max="11" width="30.42578125" style="77" customWidth="1"/>
    <col min="12" max="12" width="19.5703125" style="77" customWidth="1"/>
    <col min="13" max="13" width="7.5703125" style="77" bestFit="1" customWidth="1"/>
    <col min="14" max="14" width="5" style="77" bestFit="1" customWidth="1"/>
    <col min="15" max="15" width="10" style="77" bestFit="1" customWidth="1"/>
    <col min="16" max="16" width="11" style="77" bestFit="1" customWidth="1"/>
    <col min="17" max="17" width="3.5703125" style="77" bestFit="1" customWidth="1"/>
    <col min="18" max="18" width="5" style="77" customWidth="1"/>
    <col min="19" max="19" width="17.140625" style="77" hidden="1" customWidth="1"/>
    <col min="20" max="20" width="16.7109375" style="77" hidden="1" customWidth="1"/>
    <col min="21" max="21" width="18.28515625" style="77" hidden="1" customWidth="1"/>
    <col min="22" max="22" width="18.7109375" style="77" hidden="1" customWidth="1"/>
    <col min="23" max="27" width="18.28515625" style="77" hidden="1" customWidth="1"/>
    <col min="28" max="36" width="17.140625" style="77" hidden="1" customWidth="1"/>
    <col min="37" max="37" width="18.28515625" style="77" hidden="1" customWidth="1"/>
    <col min="38" max="40" width="18.7109375" style="77" hidden="1" customWidth="1"/>
    <col min="41" max="41" width="17.7109375" style="77" hidden="1" customWidth="1"/>
    <col min="42" max="44" width="18.28515625" style="77" hidden="1" customWidth="1"/>
    <col min="45" max="47" width="18.7109375" style="77" hidden="1" customWidth="1"/>
    <col min="48" max="48" width="18.42578125" style="77" hidden="1" customWidth="1"/>
    <col min="49" max="49" width="18.7109375" style="77" hidden="1" customWidth="1"/>
    <col min="50" max="51" width="18.28515625" style="77" hidden="1" customWidth="1"/>
    <col min="52" max="52" width="18.7109375" style="77" hidden="1" customWidth="1"/>
    <col min="53" max="53" width="16.7109375" style="77" hidden="1" customWidth="1"/>
    <col min="54" max="60" width="17.140625" style="77" hidden="1" customWidth="1"/>
    <col min="61" max="64" width="18.28515625" style="77" hidden="1" customWidth="1"/>
    <col min="65" max="68" width="17.140625" style="77" hidden="1" customWidth="1"/>
    <col min="69" max="69" width="17.7109375" style="77" hidden="1" customWidth="1"/>
    <col min="70" max="71" width="18.28515625" style="77" hidden="1" customWidth="1"/>
    <col min="72" max="72" width="17.7109375" style="77" hidden="1" customWidth="1"/>
    <col min="73" max="73" width="18.28515625" style="77" hidden="1" customWidth="1"/>
    <col min="74" max="75" width="18.7109375" style="77" hidden="1" customWidth="1"/>
    <col min="76" max="82" width="18.28515625" style="77" hidden="1" customWidth="1"/>
    <col min="83" max="84" width="17.140625" style="77" hidden="1" customWidth="1"/>
    <col min="85" max="85" width="18.28515625" style="77" hidden="1" customWidth="1"/>
    <col min="86" max="86" width="17.7109375" style="77" hidden="1" customWidth="1"/>
    <col min="87" max="92" width="18.28515625" style="77" hidden="1" customWidth="1"/>
    <col min="93" max="95" width="18.7109375" style="77" hidden="1" customWidth="1"/>
    <col min="96" max="96" width="18.28515625" style="77" hidden="1" customWidth="1"/>
    <col min="97" max="99" width="18.7109375" style="77" hidden="1" customWidth="1"/>
    <col min="100" max="100" width="18.28515625" style="77" hidden="1" customWidth="1"/>
    <col min="101" max="101" width="18.140625" style="77" hidden="1" customWidth="1"/>
    <col min="102" max="102" width="18.7109375" style="77" hidden="1" customWidth="1"/>
    <col min="103" max="104" width="18.28515625" style="77" hidden="1" customWidth="1"/>
    <col min="105" max="105" width="17.7109375" style="77" hidden="1" customWidth="1"/>
    <col min="106" max="107" width="17.140625" style="77" hidden="1" customWidth="1"/>
    <col min="108" max="109" width="18.28515625" style="77" hidden="1" customWidth="1"/>
    <col min="110" max="111" width="18.7109375" style="77" hidden="1" customWidth="1"/>
    <col min="112" max="112" width="18.28515625" style="77" hidden="1" customWidth="1"/>
    <col min="113" max="114" width="18.7109375" style="77" hidden="1" customWidth="1"/>
    <col min="115" max="116" width="18.28515625" style="77" hidden="1" customWidth="1"/>
    <col min="117" max="119" width="18.7109375" style="77" hidden="1" customWidth="1"/>
    <col min="120" max="120" width="18.28515625" style="77" hidden="1" customWidth="1"/>
    <col min="121" max="121" width="18.7109375" style="77" hidden="1" customWidth="1"/>
    <col min="122" max="122" width="18.28515625" style="77" hidden="1" customWidth="1"/>
    <col min="123" max="123" width="17.7109375" style="77" hidden="1" customWidth="1"/>
    <col min="124" max="124" width="17.140625" style="77" hidden="1" customWidth="1"/>
    <col min="125" max="126" width="14.7109375" style="77" hidden="1" customWidth="1"/>
    <col min="127" max="128" width="15.140625" style="77" hidden="1" customWidth="1"/>
    <col min="129" max="129" width="15.42578125" style="77" hidden="1" customWidth="1"/>
    <col min="130" max="130" width="15" style="77" hidden="1" customWidth="1"/>
    <col min="131" max="131" width="13.7109375" style="77" hidden="1" customWidth="1"/>
    <col min="132" max="132" width="14.7109375" style="77" hidden="1" customWidth="1"/>
    <col min="133" max="133" width="17.140625" style="77" hidden="1" customWidth="1"/>
    <col min="134" max="134" width="18.28515625" style="77" hidden="1" customWidth="1"/>
    <col min="135" max="136" width="17.140625" style="77" hidden="1" customWidth="1"/>
    <col min="137" max="137" width="16.7109375" style="77" hidden="1" customWidth="1"/>
    <col min="138" max="148" width="17.140625" style="77" hidden="1" customWidth="1"/>
    <col min="149" max="149" width="17.7109375" style="77" hidden="1" customWidth="1"/>
    <col min="150" max="151" width="18.28515625" style="77" hidden="1" customWidth="1"/>
    <col min="152" max="152" width="17.140625" style="77" hidden="1" customWidth="1"/>
    <col min="153" max="157" width="18.28515625" style="77" hidden="1" customWidth="1"/>
    <col min="158" max="16384" width="9.140625" style="77" hidden="1"/>
  </cols>
  <sheetData>
    <row r="1" spans="1:156" customFormat="1" ht="13.5" customHeight="1" x14ac:dyDescent="0.25">
      <c r="A1" s="77"/>
      <c r="B1" s="77"/>
      <c r="C1" s="77"/>
      <c r="D1" s="77"/>
      <c r="E1" s="77"/>
      <c r="F1" s="77"/>
      <c r="G1" s="77"/>
      <c r="H1" s="77"/>
      <c r="I1" s="77"/>
      <c r="J1" s="77"/>
      <c r="K1" s="77"/>
      <c r="L1" s="77"/>
      <c r="M1" s="77"/>
      <c r="N1" s="77"/>
      <c r="O1" s="77"/>
      <c r="P1" s="77"/>
      <c r="Q1" s="77"/>
      <c r="R1" s="77"/>
      <c r="S1" s="77"/>
      <c r="T1" s="77"/>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c r="EY1" s="1183"/>
      <c r="EZ1" s="1183"/>
    </row>
    <row r="2" spans="1:156" customFormat="1" ht="16.5" customHeight="1" x14ac:dyDescent="0.25">
      <c r="A2" s="77"/>
      <c r="B2" s="249" t="str">
        <f>+'0.ÍNDICE'!C16</f>
        <v>Análise Interna</v>
      </c>
      <c r="C2" s="1247"/>
      <c r="D2" s="1247"/>
      <c r="E2" s="1247"/>
      <c r="F2" s="1247"/>
      <c r="G2" s="1247"/>
      <c r="H2" s="1248"/>
      <c r="I2" s="76"/>
      <c r="J2" s="249" t="str">
        <f>+B2</f>
        <v>Análise Interna</v>
      </c>
      <c r="K2" s="1247"/>
      <c r="L2" s="1247"/>
      <c r="M2" s="1247"/>
      <c r="N2" s="1247"/>
      <c r="O2" s="1247"/>
      <c r="P2" s="1248"/>
      <c r="Q2" s="77"/>
      <c r="R2" s="77"/>
      <c r="S2" s="76"/>
      <c r="T2" s="80"/>
      <c r="U2" s="1184"/>
      <c r="V2" s="1185"/>
      <c r="W2" s="1185"/>
      <c r="X2" s="1186"/>
      <c r="Y2" s="1184"/>
      <c r="Z2" s="1185"/>
      <c r="AA2" s="1185"/>
      <c r="AB2" s="1186"/>
      <c r="AC2" s="1184"/>
      <c r="AD2" s="1185"/>
      <c r="AE2" s="1185"/>
      <c r="AF2" s="1186"/>
      <c r="AG2" s="1184"/>
      <c r="AH2" s="1185"/>
      <c r="AI2" s="1185"/>
      <c r="AJ2" s="1186"/>
      <c r="AK2" s="1184"/>
      <c r="AL2" s="1185"/>
      <c r="AM2" s="1185"/>
      <c r="AN2" s="1186"/>
      <c r="AO2" s="1184"/>
      <c r="AP2" s="1185"/>
      <c r="AQ2" s="1185"/>
      <c r="AR2" s="1186"/>
      <c r="AS2" s="1184"/>
      <c r="AT2" s="1185"/>
      <c r="AU2" s="1185"/>
      <c r="AV2" s="1186"/>
      <c r="AW2" s="1184"/>
      <c r="AX2" s="1185"/>
      <c r="AY2" s="1185"/>
      <c r="AZ2" s="1186"/>
      <c r="BA2" s="1184"/>
      <c r="BB2" s="1185"/>
      <c r="BC2" s="1185"/>
      <c r="BD2" s="1186"/>
      <c r="BE2" s="1184"/>
      <c r="BF2" s="1185"/>
      <c r="BG2" s="1185"/>
      <c r="BH2" s="1186"/>
      <c r="BI2" s="1184"/>
      <c r="BJ2" s="1185"/>
      <c r="BK2" s="1185"/>
      <c r="BL2" s="1186"/>
      <c r="BM2" s="1184"/>
      <c r="BN2" s="1185"/>
      <c r="BO2" s="1185"/>
      <c r="BP2" s="1186"/>
      <c r="BQ2" s="1184"/>
      <c r="BR2" s="1185"/>
      <c r="BS2" s="1185"/>
      <c r="BT2" s="1186"/>
      <c r="BU2" s="1184"/>
      <c r="BV2" s="1185"/>
      <c r="BW2" s="1185"/>
      <c r="BX2" s="1186"/>
      <c r="BY2" s="1184"/>
      <c r="BZ2" s="1185"/>
      <c r="CA2" s="1185"/>
      <c r="CB2" s="1186"/>
      <c r="CC2" s="1184"/>
      <c r="CD2" s="1185"/>
      <c r="CE2" s="1185"/>
      <c r="CF2" s="1186"/>
      <c r="CG2" s="1184"/>
      <c r="CH2" s="1185"/>
      <c r="CI2" s="1185"/>
      <c r="CJ2" s="1186"/>
      <c r="CK2" s="1184"/>
      <c r="CL2" s="1185"/>
      <c r="CM2" s="1185"/>
      <c r="CN2" s="1186"/>
      <c r="CO2" s="1184"/>
      <c r="CP2" s="1185"/>
      <c r="CQ2" s="1185"/>
      <c r="CR2" s="1186"/>
      <c r="CS2" s="1184"/>
      <c r="CT2" s="1185"/>
      <c r="CU2" s="1185"/>
      <c r="CV2" s="1186"/>
      <c r="CW2" s="1184"/>
      <c r="CX2" s="1185"/>
      <c r="CY2" s="1185"/>
      <c r="CZ2" s="1186"/>
      <c r="DA2" s="1184"/>
      <c r="DB2" s="1185"/>
      <c r="DC2" s="1185"/>
      <c r="DD2" s="1186"/>
      <c r="DE2" s="1184"/>
      <c r="DF2" s="1185"/>
      <c r="DG2" s="1185"/>
      <c r="DH2" s="1186"/>
      <c r="DI2" s="1184"/>
      <c r="DJ2" s="1185"/>
      <c r="DK2" s="1185"/>
      <c r="DL2" s="1186"/>
      <c r="DM2" s="1184"/>
      <c r="DN2" s="1185"/>
      <c r="DO2" s="1185"/>
      <c r="DP2" s="1186"/>
      <c r="DQ2" s="1184"/>
      <c r="DR2" s="1185"/>
      <c r="DS2" s="1185"/>
      <c r="DT2" s="1186"/>
      <c r="DU2" s="1184"/>
      <c r="DV2" s="1185"/>
      <c r="DW2" s="1185"/>
      <c r="DX2" s="1186"/>
      <c r="DY2" s="1184"/>
      <c r="DZ2" s="1185"/>
      <c r="EA2" s="1185"/>
      <c r="EB2" s="1186"/>
      <c r="EC2" s="1184"/>
      <c r="ED2" s="1185"/>
      <c r="EE2" s="1185"/>
      <c r="EF2" s="1186"/>
      <c r="EG2" s="1184"/>
      <c r="EH2" s="1185"/>
      <c r="EI2" s="1185"/>
      <c r="EJ2" s="1186"/>
      <c r="EK2" s="1184"/>
      <c r="EL2" s="1185"/>
      <c r="EM2" s="1185"/>
      <c r="EN2" s="1186"/>
      <c r="EO2" s="1184"/>
      <c r="EP2" s="1185"/>
      <c r="EQ2" s="1185"/>
      <c r="ER2" s="1186"/>
      <c r="ES2" s="1184"/>
      <c r="ET2" s="1185"/>
      <c r="EU2" s="1185"/>
      <c r="EV2" s="1186"/>
      <c r="EW2" s="1184"/>
      <c r="EX2" s="1185"/>
      <c r="EY2" s="1185"/>
      <c r="EZ2" s="1186"/>
    </row>
    <row r="3" spans="1:156" customFormat="1" ht="25.5" customHeight="1" x14ac:dyDescent="0.35">
      <c r="A3" s="77"/>
      <c r="B3" s="1238" t="str">
        <f>+'0.ÍNDICE'!D17</f>
        <v>Vrio</v>
      </c>
      <c r="C3" s="1239"/>
      <c r="D3" s="1266" t="str">
        <f>+'1.1.Ficha Emp'!D7</f>
        <v>Empresa XPTO</v>
      </c>
      <c r="E3" s="1244"/>
      <c r="F3" s="1244"/>
      <c r="G3" s="1244"/>
      <c r="H3" s="1244"/>
      <c r="I3" s="77"/>
      <c r="J3" s="1238" t="str">
        <f>+B3</f>
        <v>Vrio</v>
      </c>
      <c r="K3" s="1239"/>
      <c r="L3" s="1257" t="str">
        <f>+'2.1.1.PESTAL'!L3</f>
        <v>EXEMPLO</v>
      </c>
      <c r="M3" s="1257"/>
      <c r="N3" s="1257"/>
      <c r="O3" s="1257"/>
      <c r="P3" s="125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row>
    <row r="4" spans="1:156" customFormat="1" ht="6" customHeight="1" x14ac:dyDescent="0.35">
      <c r="A4" s="77"/>
      <c r="B4" s="78"/>
      <c r="C4" s="78"/>
      <c r="D4" s="79"/>
      <c r="E4" s="79"/>
      <c r="F4" s="79"/>
      <c r="G4" s="79"/>
      <c r="H4" s="79"/>
      <c r="I4" s="77"/>
      <c r="J4" s="78"/>
      <c r="K4" s="78"/>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row>
    <row r="5" spans="1:156" customFormat="1" ht="18.75" customHeight="1" x14ac:dyDescent="0.25">
      <c r="A5" s="77"/>
      <c r="B5" s="1256" t="s">
        <v>650</v>
      </c>
      <c r="C5" s="1256"/>
      <c r="D5" s="1256"/>
      <c r="E5" s="1256"/>
      <c r="F5" s="1256"/>
      <c r="G5" s="1256"/>
      <c r="H5" s="1256"/>
      <c r="I5" s="77"/>
      <c r="J5" s="1255" t="s">
        <v>581</v>
      </c>
      <c r="K5" s="1255"/>
      <c r="L5" s="1255"/>
      <c r="M5" s="1255"/>
      <c r="N5" s="1255"/>
      <c r="O5" s="1255"/>
      <c r="P5" s="1255"/>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row>
    <row r="6" spans="1:156" customFormat="1" ht="15" customHeight="1" x14ac:dyDescent="0.25">
      <c r="A6" s="77"/>
      <c r="B6" s="1303" t="s">
        <v>213</v>
      </c>
      <c r="C6" s="1303"/>
      <c r="D6" s="1303"/>
      <c r="E6" s="1303"/>
      <c r="F6" s="1303"/>
      <c r="G6" s="1303"/>
      <c r="H6" s="1303"/>
      <c r="I6" s="77"/>
      <c r="J6" s="1255"/>
      <c r="K6" s="1255"/>
      <c r="L6" s="1255"/>
      <c r="M6" s="1255"/>
      <c r="N6" s="1255"/>
      <c r="O6" s="1255"/>
      <c r="P6" s="1255"/>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row>
    <row r="7" spans="1:156" customFormat="1" ht="5.25" customHeight="1" thickBot="1" x14ac:dyDescent="0.3">
      <c r="A7" s="77"/>
      <c r="B7" s="1224"/>
      <c r="C7" s="1224"/>
      <c r="D7" s="1224"/>
      <c r="E7" s="1224"/>
      <c r="F7" s="1224"/>
      <c r="G7" s="1224"/>
      <c r="H7" s="1224"/>
      <c r="I7" s="77"/>
      <c r="J7" s="247"/>
      <c r="K7" s="247"/>
      <c r="L7" s="247"/>
      <c r="M7" s="247"/>
      <c r="N7" s="247"/>
      <c r="O7" s="247"/>
      <c r="P7" s="24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row>
    <row r="8" spans="1:156" customFormat="1" ht="36.75" customHeight="1" x14ac:dyDescent="0.25">
      <c r="A8" s="77"/>
      <c r="B8" s="1224"/>
      <c r="C8" s="1224"/>
      <c r="D8" s="1224"/>
      <c r="E8" s="1224"/>
      <c r="F8" s="1224"/>
      <c r="G8" s="1224"/>
      <c r="H8" s="1224"/>
      <c r="I8" s="77"/>
      <c r="J8" s="1330" t="str">
        <f>+'2.1.1.PESTAL'!J8</f>
        <v>CENÁRIO: pequena empresa, com mais de 40 anos, do setor da pedra natural, com extração e transformação de granitos para pavimentos e revestimentos, de carácter exportador para o mercado europeu. A empresa está em crescimento,  tem produtos com acabamentos diversificados e não se encontra certificada por nenhuma norma. Em termos de clientes, estes são bastantes mas de pequena dimensão. Já os fornecedores são poucos mas grandes.</v>
      </c>
      <c r="K8" s="1331"/>
      <c r="L8" s="1331"/>
      <c r="M8" s="1331"/>
      <c r="N8" s="1331"/>
      <c r="O8" s="1331"/>
      <c r="P8" s="1332"/>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row>
    <row r="9" spans="1:156" customFormat="1" ht="48" customHeight="1" thickBot="1" x14ac:dyDescent="0.3">
      <c r="A9" s="77"/>
      <c r="B9" s="1336" t="str">
        <f>+'2.1.1.PESTAL'!B9</f>
        <v xml:space="preserve">            Preencha o quadro seguinte de acordo com as instruções e o exemplo à direita.</v>
      </c>
      <c r="C9" s="1336"/>
      <c r="D9" s="1336"/>
      <c r="E9" s="1336"/>
      <c r="F9" s="1336"/>
      <c r="G9" s="1336"/>
      <c r="H9" s="1336"/>
      <c r="I9" s="77"/>
      <c r="J9" s="1333"/>
      <c r="K9" s="1334"/>
      <c r="L9" s="1334"/>
      <c r="M9" s="1334"/>
      <c r="N9" s="1334"/>
      <c r="O9" s="1334"/>
      <c r="P9" s="1335"/>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row>
    <row r="10" spans="1:156" customFormat="1" ht="6.75" customHeight="1" thickBot="1" x14ac:dyDescent="0.3">
      <c r="A10" s="77"/>
      <c r="B10" s="77"/>
      <c r="C10" s="81"/>
      <c r="D10" s="81"/>
      <c r="E10" s="104"/>
      <c r="F10" s="104"/>
      <c r="G10" s="104"/>
      <c r="H10" s="104"/>
      <c r="I10" s="81"/>
      <c r="J10" s="81"/>
      <c r="K10" s="81"/>
      <c r="L10" s="81"/>
      <c r="M10" s="81"/>
      <c r="N10" s="81"/>
      <c r="O10" s="81"/>
      <c r="P10" s="81"/>
      <c r="Q10" s="77"/>
      <c r="R10" s="77"/>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row>
    <row r="11" spans="1:156" customFormat="1" ht="23.25" customHeight="1" thickBot="1" x14ac:dyDescent="0.3">
      <c r="A11" s="77"/>
      <c r="B11" s="1315" t="s">
        <v>214</v>
      </c>
      <c r="C11" s="1316"/>
      <c r="D11" s="1317"/>
      <c r="E11" s="1003" t="s">
        <v>216</v>
      </c>
      <c r="F11" s="1004" t="s">
        <v>215</v>
      </c>
      <c r="G11" s="1004" t="s">
        <v>217</v>
      </c>
      <c r="H11" s="1005" t="s">
        <v>218</v>
      </c>
      <c r="I11" s="81"/>
      <c r="J11" s="1315" t="s">
        <v>214</v>
      </c>
      <c r="K11" s="1316"/>
      <c r="L11" s="1317"/>
      <c r="M11" s="1003" t="s">
        <v>216</v>
      </c>
      <c r="N11" s="1004" t="s">
        <v>215</v>
      </c>
      <c r="O11" s="1004" t="s">
        <v>217</v>
      </c>
      <c r="P11" s="1005" t="s">
        <v>218</v>
      </c>
      <c r="Q11" s="77"/>
      <c r="R11" s="77"/>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row>
    <row r="12" spans="1:156" customFormat="1" ht="13.5" customHeight="1" x14ac:dyDescent="0.25">
      <c r="A12" s="77"/>
      <c r="B12" s="1324"/>
      <c r="C12" s="1325"/>
      <c r="D12" s="1326"/>
      <c r="E12" s="256"/>
      <c r="F12" s="257"/>
      <c r="G12" s="257"/>
      <c r="H12" s="258"/>
      <c r="I12" s="226"/>
      <c r="J12" s="1318" t="s">
        <v>652</v>
      </c>
      <c r="K12" s="1319"/>
      <c r="L12" s="1320"/>
      <c r="M12" s="261"/>
      <c r="N12" s="262"/>
      <c r="O12" s="259"/>
      <c r="P12" s="260"/>
      <c r="Q12" s="77"/>
      <c r="R12" s="77"/>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row>
    <row r="13" spans="1:156" customFormat="1" ht="13.5" customHeight="1" x14ac:dyDescent="0.25">
      <c r="A13" s="77"/>
      <c r="B13" s="1327"/>
      <c r="C13" s="1328"/>
      <c r="D13" s="1329"/>
      <c r="E13" s="245"/>
      <c r="F13" s="45"/>
      <c r="G13" s="45"/>
      <c r="H13" s="231"/>
      <c r="I13" s="226"/>
      <c r="J13" s="1312" t="s">
        <v>658</v>
      </c>
      <c r="K13" s="1313"/>
      <c r="L13" s="1314"/>
      <c r="M13" s="251" t="s">
        <v>171</v>
      </c>
      <c r="N13" s="64" t="s">
        <v>171</v>
      </c>
      <c r="O13" s="64"/>
      <c r="P13" s="252"/>
      <c r="Q13" s="77"/>
      <c r="R13" s="77"/>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row>
    <row r="14" spans="1:156" customFormat="1" ht="13.5" customHeight="1" x14ac:dyDescent="0.25">
      <c r="A14" s="77"/>
      <c r="B14" s="1327"/>
      <c r="C14" s="1328"/>
      <c r="D14" s="1329"/>
      <c r="E14" s="245"/>
      <c r="F14" s="45"/>
      <c r="G14" s="45"/>
      <c r="H14" s="231"/>
      <c r="I14" s="226"/>
      <c r="J14" s="1312" t="s">
        <v>653</v>
      </c>
      <c r="K14" s="1313"/>
      <c r="L14" s="1314"/>
      <c r="M14" s="251" t="s">
        <v>171</v>
      </c>
      <c r="N14" s="64" t="s">
        <v>171</v>
      </c>
      <c r="O14" s="64" t="s">
        <v>171</v>
      </c>
      <c r="P14" s="252"/>
      <c r="Q14" s="77"/>
      <c r="R14" s="77"/>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row>
    <row r="15" spans="1:156" customFormat="1" ht="13.5" customHeight="1" x14ac:dyDescent="0.25">
      <c r="A15" s="77"/>
      <c r="B15" s="1327"/>
      <c r="C15" s="1328"/>
      <c r="D15" s="1329"/>
      <c r="E15" s="245"/>
      <c r="F15" s="45"/>
      <c r="G15" s="45"/>
      <c r="H15" s="231"/>
      <c r="I15" s="226"/>
      <c r="J15" s="1312" t="s">
        <v>219</v>
      </c>
      <c r="K15" s="1313"/>
      <c r="L15" s="1314"/>
      <c r="M15" s="251" t="s">
        <v>171</v>
      </c>
      <c r="N15" s="64" t="s">
        <v>171</v>
      </c>
      <c r="O15" s="64" t="s">
        <v>171</v>
      </c>
      <c r="P15" s="252" t="s">
        <v>171</v>
      </c>
      <c r="Q15" s="77"/>
      <c r="R15" s="77"/>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row>
    <row r="16" spans="1:156" customFormat="1" ht="13.5" customHeight="1" x14ac:dyDescent="0.25">
      <c r="A16" s="77"/>
      <c r="B16" s="1327"/>
      <c r="C16" s="1328"/>
      <c r="D16" s="1329"/>
      <c r="E16" s="245"/>
      <c r="F16" s="45"/>
      <c r="G16" s="45"/>
      <c r="H16" s="231"/>
      <c r="I16" s="226"/>
      <c r="J16" s="1312" t="s">
        <v>220</v>
      </c>
      <c r="K16" s="1313"/>
      <c r="L16" s="1314"/>
      <c r="M16" s="251" t="s">
        <v>171</v>
      </c>
      <c r="N16" s="64"/>
      <c r="O16" s="64"/>
      <c r="P16" s="252"/>
      <c r="Q16" s="77"/>
      <c r="R16" s="77"/>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row>
    <row r="17" spans="1:156" customFormat="1" ht="13.5" customHeight="1" x14ac:dyDescent="0.25">
      <c r="A17" s="77"/>
      <c r="B17" s="1327"/>
      <c r="C17" s="1328"/>
      <c r="D17" s="1329"/>
      <c r="E17" s="245"/>
      <c r="F17" s="45"/>
      <c r="G17" s="45"/>
      <c r="H17" s="231"/>
      <c r="I17" s="226"/>
      <c r="J17" s="1321" t="s">
        <v>221</v>
      </c>
      <c r="K17" s="1322"/>
      <c r="L17" s="1323"/>
      <c r="M17" s="251"/>
      <c r="N17" s="64"/>
      <c r="O17" s="64"/>
      <c r="P17" s="252"/>
      <c r="Q17" s="77"/>
      <c r="R17" s="77"/>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row>
    <row r="18" spans="1:156" customFormat="1" ht="13.5" customHeight="1" x14ac:dyDescent="0.25">
      <c r="A18" s="77"/>
      <c r="B18" s="1327"/>
      <c r="C18" s="1328"/>
      <c r="D18" s="1329"/>
      <c r="E18" s="245"/>
      <c r="F18" s="45"/>
      <c r="G18" s="45"/>
      <c r="H18" s="231"/>
      <c r="I18" s="226"/>
      <c r="J18" s="1321" t="s">
        <v>654</v>
      </c>
      <c r="K18" s="1322"/>
      <c r="L18" s="1323"/>
      <c r="M18" s="251"/>
      <c r="N18" s="64"/>
      <c r="O18" s="64"/>
      <c r="P18" s="252"/>
      <c r="Q18" s="77"/>
      <c r="R18" s="77"/>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row>
    <row r="19" spans="1:156" customFormat="1" ht="13.5" customHeight="1" x14ac:dyDescent="0.25">
      <c r="A19" s="77"/>
      <c r="B19" s="1327"/>
      <c r="C19" s="1328"/>
      <c r="D19" s="1329"/>
      <c r="E19" s="245"/>
      <c r="F19" s="45"/>
      <c r="G19" s="45"/>
      <c r="H19" s="231"/>
      <c r="I19" s="226"/>
      <c r="J19" s="1312" t="s">
        <v>222</v>
      </c>
      <c r="K19" s="1313"/>
      <c r="L19" s="1314"/>
      <c r="M19" s="251" t="s">
        <v>171</v>
      </c>
      <c r="N19" s="64"/>
      <c r="O19" s="64"/>
      <c r="P19" s="252"/>
      <c r="Q19" s="77"/>
      <c r="R19" s="77"/>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row>
    <row r="20" spans="1:156" customFormat="1" ht="13.5" customHeight="1" x14ac:dyDescent="0.25">
      <c r="A20" s="77"/>
      <c r="B20" s="1327"/>
      <c r="C20" s="1328"/>
      <c r="D20" s="1329"/>
      <c r="E20" s="245"/>
      <c r="F20" s="45"/>
      <c r="G20" s="45"/>
      <c r="H20" s="231"/>
      <c r="I20" s="84"/>
      <c r="J20" s="1337" t="s">
        <v>657</v>
      </c>
      <c r="K20" s="1338"/>
      <c r="L20" s="1339"/>
      <c r="M20" s="251" t="s">
        <v>171</v>
      </c>
      <c r="N20" s="64" t="s">
        <v>171</v>
      </c>
      <c r="O20" s="64" t="s">
        <v>171</v>
      </c>
      <c r="P20" s="252"/>
      <c r="Q20" s="77"/>
      <c r="R20" s="77"/>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row>
    <row r="21" spans="1:156" customFormat="1" ht="13.5" customHeight="1" x14ac:dyDescent="0.25">
      <c r="A21" s="77"/>
      <c r="B21" s="1327"/>
      <c r="C21" s="1328"/>
      <c r="D21" s="1329"/>
      <c r="E21" s="245"/>
      <c r="F21" s="45"/>
      <c r="G21" s="45"/>
      <c r="H21" s="231"/>
      <c r="I21" s="84"/>
      <c r="J21" s="1312" t="s">
        <v>223</v>
      </c>
      <c r="K21" s="1313"/>
      <c r="L21" s="1314"/>
      <c r="M21" s="251" t="s">
        <v>171</v>
      </c>
      <c r="N21" s="64"/>
      <c r="O21" s="64"/>
      <c r="P21" s="252"/>
      <c r="Q21" s="77"/>
      <c r="R21" s="77"/>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row>
    <row r="22" spans="1:156" customFormat="1" ht="13.5" customHeight="1" x14ac:dyDescent="0.25">
      <c r="A22" s="77"/>
      <c r="B22" s="1327"/>
      <c r="C22" s="1328"/>
      <c r="D22" s="1329"/>
      <c r="E22" s="245"/>
      <c r="F22" s="45"/>
      <c r="G22" s="45"/>
      <c r="H22" s="231"/>
      <c r="I22" s="84"/>
      <c r="J22" s="1312" t="s">
        <v>224</v>
      </c>
      <c r="K22" s="1313"/>
      <c r="L22" s="1314"/>
      <c r="M22" s="251" t="s">
        <v>171</v>
      </c>
      <c r="N22" s="64"/>
      <c r="O22" s="64"/>
      <c r="P22" s="252"/>
      <c r="Q22" s="77"/>
      <c r="R22" s="77"/>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row>
    <row r="23" spans="1:156" customFormat="1" ht="13.5" customHeight="1" x14ac:dyDescent="0.25">
      <c r="A23" s="77"/>
      <c r="B23" s="1327"/>
      <c r="C23" s="1328"/>
      <c r="D23" s="1329"/>
      <c r="E23" s="245"/>
      <c r="F23" s="45"/>
      <c r="G23" s="45"/>
      <c r="H23" s="231"/>
      <c r="I23" s="84"/>
      <c r="J23" s="1321" t="s">
        <v>225</v>
      </c>
      <c r="K23" s="1322"/>
      <c r="L23" s="1323"/>
      <c r="M23" s="251"/>
      <c r="N23" s="64"/>
      <c r="O23" s="64"/>
      <c r="P23" s="252"/>
      <c r="Q23" s="77"/>
      <c r="R23" s="77"/>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row>
    <row r="24" spans="1:156" customFormat="1" ht="13.5" customHeight="1" x14ac:dyDescent="0.25">
      <c r="A24" s="77"/>
      <c r="B24" s="1327"/>
      <c r="C24" s="1328"/>
      <c r="D24" s="1329"/>
      <c r="E24" s="245"/>
      <c r="F24" s="45"/>
      <c r="G24" s="45"/>
      <c r="H24" s="231"/>
      <c r="I24" s="84"/>
      <c r="J24" s="1312" t="s">
        <v>226</v>
      </c>
      <c r="K24" s="1313"/>
      <c r="L24" s="1314"/>
      <c r="M24" s="251" t="s">
        <v>171</v>
      </c>
      <c r="N24" s="64"/>
      <c r="O24" s="64"/>
      <c r="P24" s="252"/>
      <c r="Q24" s="77"/>
      <c r="R24" s="77"/>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row>
    <row r="25" spans="1:156" customFormat="1" ht="13.5" customHeight="1" x14ac:dyDescent="0.25">
      <c r="A25" s="77"/>
      <c r="B25" s="1327"/>
      <c r="C25" s="1328"/>
      <c r="D25" s="1329"/>
      <c r="E25" s="245"/>
      <c r="F25" s="45"/>
      <c r="G25" s="45"/>
      <c r="H25" s="231"/>
      <c r="I25" s="84"/>
      <c r="J25" s="1312" t="s">
        <v>227</v>
      </c>
      <c r="K25" s="1313"/>
      <c r="L25" s="1314"/>
      <c r="M25" s="251" t="s">
        <v>171</v>
      </c>
      <c r="N25" s="64"/>
      <c r="O25" s="64"/>
      <c r="P25" s="252"/>
      <c r="Q25" s="77"/>
      <c r="R25" s="77"/>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row>
    <row r="26" spans="1:156" customFormat="1" ht="13.5" customHeight="1" x14ac:dyDescent="0.25">
      <c r="A26" s="77"/>
      <c r="B26" s="1327"/>
      <c r="C26" s="1328"/>
      <c r="D26" s="1329"/>
      <c r="E26" s="245"/>
      <c r="F26" s="45"/>
      <c r="G26" s="45"/>
      <c r="H26" s="231"/>
      <c r="I26" s="226"/>
      <c r="J26" s="1312" t="s">
        <v>651</v>
      </c>
      <c r="K26" s="1313"/>
      <c r="L26" s="1314"/>
      <c r="M26" s="251" t="s">
        <v>171</v>
      </c>
      <c r="N26" s="64" t="s">
        <v>171</v>
      </c>
      <c r="O26" s="64"/>
      <c r="P26" s="252"/>
      <c r="Q26" s="77"/>
      <c r="R26" s="77"/>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row>
    <row r="27" spans="1:156" customFormat="1" ht="13.5" customHeight="1" x14ac:dyDescent="0.25">
      <c r="A27" s="77"/>
      <c r="B27" s="1327"/>
      <c r="C27" s="1328"/>
      <c r="D27" s="1329"/>
      <c r="E27" s="245"/>
      <c r="F27" s="45"/>
      <c r="G27" s="45"/>
      <c r="H27" s="231"/>
      <c r="I27" s="226"/>
      <c r="J27" s="1312" t="s">
        <v>655</v>
      </c>
      <c r="K27" s="1313"/>
      <c r="L27" s="1314"/>
      <c r="M27" s="251" t="s">
        <v>171</v>
      </c>
      <c r="N27" s="64"/>
      <c r="O27" s="64"/>
      <c r="P27" s="252"/>
      <c r="Q27" s="77"/>
      <c r="R27" s="77"/>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row>
    <row r="28" spans="1:156" customFormat="1" ht="13.5" customHeight="1" x14ac:dyDescent="0.25">
      <c r="A28" s="77"/>
      <c r="B28" s="1327"/>
      <c r="C28" s="1328"/>
      <c r="D28" s="1329"/>
      <c r="E28" s="245"/>
      <c r="F28" s="45"/>
      <c r="G28" s="45"/>
      <c r="H28" s="231"/>
      <c r="I28" s="85"/>
      <c r="J28" s="1312"/>
      <c r="K28" s="1313"/>
      <c r="L28" s="1314"/>
      <c r="M28" s="251"/>
      <c r="N28" s="64"/>
      <c r="O28" s="64"/>
      <c r="P28" s="252"/>
      <c r="Q28" s="77"/>
      <c r="R28" s="77"/>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row>
    <row r="29" spans="1:156" customFormat="1" ht="13.5" customHeight="1" x14ac:dyDescent="0.25">
      <c r="A29" s="77"/>
      <c r="B29" s="1327"/>
      <c r="C29" s="1328"/>
      <c r="D29" s="1329"/>
      <c r="E29" s="245"/>
      <c r="F29" s="45"/>
      <c r="G29" s="45"/>
      <c r="H29" s="231"/>
      <c r="I29" s="85"/>
      <c r="J29" s="1312"/>
      <c r="K29" s="1313"/>
      <c r="L29" s="1314"/>
      <c r="M29" s="251"/>
      <c r="N29" s="64"/>
      <c r="O29" s="64"/>
      <c r="P29" s="252"/>
      <c r="Q29" s="77"/>
      <c r="R29" s="77"/>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row>
    <row r="30" spans="1:156" customFormat="1" ht="13.5" customHeight="1" x14ac:dyDescent="0.25">
      <c r="A30" s="77"/>
      <c r="B30" s="1327"/>
      <c r="C30" s="1328"/>
      <c r="D30" s="1329"/>
      <c r="E30" s="245"/>
      <c r="F30" s="45"/>
      <c r="G30" s="45"/>
      <c r="H30" s="231"/>
      <c r="I30" s="85"/>
      <c r="J30" s="1312"/>
      <c r="K30" s="1313"/>
      <c r="L30" s="1314"/>
      <c r="M30" s="251"/>
      <c r="N30" s="64"/>
      <c r="O30" s="64"/>
      <c r="P30" s="252"/>
      <c r="Q30" s="77"/>
      <c r="R30" s="77"/>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row>
    <row r="31" spans="1:156" customFormat="1" ht="13.5" customHeight="1" x14ac:dyDescent="0.25">
      <c r="A31" s="77"/>
      <c r="B31" s="1327"/>
      <c r="C31" s="1328"/>
      <c r="D31" s="1329"/>
      <c r="E31" s="245"/>
      <c r="F31" s="45"/>
      <c r="G31" s="45"/>
      <c r="H31" s="231"/>
      <c r="I31" s="226"/>
      <c r="J31" s="1312"/>
      <c r="K31" s="1313"/>
      <c r="L31" s="1314"/>
      <c r="M31" s="251"/>
      <c r="N31" s="64"/>
      <c r="O31" s="64"/>
      <c r="P31" s="252"/>
      <c r="Q31" s="77"/>
      <c r="R31" s="77"/>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row>
    <row r="32" spans="1:156" customFormat="1" ht="13.5" customHeight="1" x14ac:dyDescent="0.25">
      <c r="A32" s="77"/>
      <c r="B32" s="1327"/>
      <c r="C32" s="1328"/>
      <c r="D32" s="1329"/>
      <c r="E32" s="245"/>
      <c r="F32" s="45"/>
      <c r="G32" s="45"/>
      <c r="H32" s="231"/>
      <c r="I32" s="226"/>
      <c r="J32" s="1312"/>
      <c r="K32" s="1313"/>
      <c r="L32" s="1314"/>
      <c r="M32" s="251"/>
      <c r="N32" s="64"/>
      <c r="O32" s="64"/>
      <c r="P32" s="252"/>
      <c r="Q32" s="77"/>
      <c r="R32" s="77"/>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6"/>
    </row>
    <row r="33" spans="1:156" customFormat="1" ht="13.5" customHeight="1" x14ac:dyDescent="0.25">
      <c r="A33" s="77"/>
      <c r="B33" s="1327"/>
      <c r="C33" s="1328"/>
      <c r="D33" s="1329"/>
      <c r="E33" s="245"/>
      <c r="F33" s="45"/>
      <c r="G33" s="45"/>
      <c r="H33" s="231"/>
      <c r="I33" s="226"/>
      <c r="J33" s="1312"/>
      <c r="K33" s="1313"/>
      <c r="L33" s="1314"/>
      <c r="M33" s="251"/>
      <c r="N33" s="64"/>
      <c r="O33" s="64"/>
      <c r="P33" s="252"/>
      <c r="Q33" s="77"/>
      <c r="R33" s="77"/>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c r="EY33" s="226"/>
      <c r="EZ33" s="226"/>
    </row>
    <row r="34" spans="1:156" customFormat="1" ht="13.5" customHeight="1" x14ac:dyDescent="0.25">
      <c r="A34" s="77"/>
      <c r="B34" s="1327"/>
      <c r="C34" s="1328"/>
      <c r="D34" s="1329"/>
      <c r="E34" s="245"/>
      <c r="F34" s="45"/>
      <c r="G34" s="45"/>
      <c r="H34" s="231"/>
      <c r="I34" s="226"/>
      <c r="J34" s="1312"/>
      <c r="K34" s="1313"/>
      <c r="L34" s="1314"/>
      <c r="M34" s="251"/>
      <c r="N34" s="64"/>
      <c r="O34" s="64"/>
      <c r="P34" s="252"/>
      <c r="Q34" s="77"/>
      <c r="R34" s="77"/>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c r="EY34" s="226"/>
      <c r="EZ34" s="226"/>
    </row>
    <row r="35" spans="1:156" customFormat="1" ht="13.5" customHeight="1" x14ac:dyDescent="0.25">
      <c r="A35" s="77"/>
      <c r="B35" s="1327"/>
      <c r="C35" s="1328"/>
      <c r="D35" s="1329"/>
      <c r="E35" s="245"/>
      <c r="F35" s="45"/>
      <c r="G35" s="45"/>
      <c r="H35" s="231"/>
      <c r="I35" s="226"/>
      <c r="J35" s="1312"/>
      <c r="K35" s="1313"/>
      <c r="L35" s="1314"/>
      <c r="M35" s="251"/>
      <c r="N35" s="64"/>
      <c r="O35" s="64"/>
      <c r="P35" s="252"/>
      <c r="Q35" s="77"/>
      <c r="R35" s="77"/>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c r="EY35" s="226"/>
      <c r="EZ35" s="226"/>
    </row>
    <row r="36" spans="1:156" customFormat="1" ht="13.5" customHeight="1" x14ac:dyDescent="0.25">
      <c r="A36" s="77"/>
      <c r="B36" s="1327"/>
      <c r="C36" s="1328"/>
      <c r="D36" s="1329"/>
      <c r="E36" s="245"/>
      <c r="F36" s="45"/>
      <c r="G36" s="45"/>
      <c r="H36" s="231"/>
      <c r="I36" s="226"/>
      <c r="J36" s="1312"/>
      <c r="K36" s="1313"/>
      <c r="L36" s="1314"/>
      <c r="M36" s="251"/>
      <c r="N36" s="64"/>
      <c r="O36" s="64"/>
      <c r="P36" s="252"/>
      <c r="Q36" s="77"/>
      <c r="R36" s="77"/>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row>
    <row r="37" spans="1:156" customFormat="1" ht="13.5" customHeight="1" x14ac:dyDescent="0.25">
      <c r="A37" s="77"/>
      <c r="B37" s="1327"/>
      <c r="C37" s="1328"/>
      <c r="D37" s="1329"/>
      <c r="E37" s="245"/>
      <c r="F37" s="45"/>
      <c r="G37" s="45"/>
      <c r="H37" s="231"/>
      <c r="I37" s="226"/>
      <c r="J37" s="1312"/>
      <c r="K37" s="1313"/>
      <c r="L37" s="1314"/>
      <c r="M37" s="251"/>
      <c r="N37" s="64"/>
      <c r="O37" s="64"/>
      <c r="P37" s="252"/>
      <c r="Q37" s="77"/>
      <c r="R37" s="77"/>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row>
    <row r="38" spans="1:156" customFormat="1" ht="13.5" customHeight="1" x14ac:dyDescent="0.25">
      <c r="A38" s="77"/>
      <c r="B38" s="1327"/>
      <c r="C38" s="1328"/>
      <c r="D38" s="1329"/>
      <c r="E38" s="245"/>
      <c r="F38" s="45"/>
      <c r="G38" s="45"/>
      <c r="H38" s="231"/>
      <c r="I38" s="226"/>
      <c r="J38" s="1312"/>
      <c r="K38" s="1313"/>
      <c r="L38" s="1314"/>
      <c r="M38" s="251"/>
      <c r="N38" s="64"/>
      <c r="O38" s="64"/>
      <c r="P38" s="252"/>
      <c r="Q38" s="77"/>
      <c r="R38" s="77"/>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row>
    <row r="39" spans="1:156" customFormat="1" ht="13.5" customHeight="1" x14ac:dyDescent="0.25">
      <c r="A39" s="77"/>
      <c r="B39" s="1327"/>
      <c r="C39" s="1328"/>
      <c r="D39" s="1329"/>
      <c r="E39" s="245"/>
      <c r="F39" s="45"/>
      <c r="G39" s="45"/>
      <c r="H39" s="231"/>
      <c r="I39" s="226"/>
      <c r="J39" s="1312"/>
      <c r="K39" s="1313"/>
      <c r="L39" s="1314"/>
      <c r="M39" s="251"/>
      <c r="N39" s="64"/>
      <c r="O39" s="64"/>
      <c r="P39" s="252"/>
      <c r="Q39" s="77"/>
      <c r="R39" s="77"/>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row>
    <row r="40" spans="1:156" customFormat="1" ht="13.5" customHeight="1" x14ac:dyDescent="0.25">
      <c r="A40" s="77"/>
      <c r="B40" s="1327"/>
      <c r="C40" s="1328"/>
      <c r="D40" s="1329"/>
      <c r="E40" s="245"/>
      <c r="F40" s="45"/>
      <c r="G40" s="45"/>
      <c r="H40" s="231"/>
      <c r="I40" s="226"/>
      <c r="J40" s="1312"/>
      <c r="K40" s="1313"/>
      <c r="L40" s="1314"/>
      <c r="M40" s="251"/>
      <c r="N40" s="64"/>
      <c r="O40" s="64"/>
      <c r="P40" s="252"/>
      <c r="Q40" s="77"/>
      <c r="R40" s="77"/>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c r="EY40" s="226"/>
      <c r="EZ40" s="226"/>
    </row>
    <row r="41" spans="1:156" customFormat="1" ht="13.5" customHeight="1" x14ac:dyDescent="0.25">
      <c r="A41" s="77"/>
      <c r="B41" s="1327"/>
      <c r="C41" s="1328"/>
      <c r="D41" s="1329"/>
      <c r="E41" s="245"/>
      <c r="F41" s="45"/>
      <c r="G41" s="45"/>
      <c r="H41" s="231"/>
      <c r="I41" s="226"/>
      <c r="J41" s="1312"/>
      <c r="K41" s="1313"/>
      <c r="L41" s="1314"/>
      <c r="M41" s="251"/>
      <c r="N41" s="64"/>
      <c r="O41" s="64"/>
      <c r="P41" s="252"/>
      <c r="Q41" s="77"/>
      <c r="R41" s="77"/>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row>
    <row r="42" spans="1:156" customFormat="1" ht="13.5" customHeight="1" x14ac:dyDescent="0.25">
      <c r="A42" s="77"/>
      <c r="B42" s="1092"/>
      <c r="C42" s="1093"/>
      <c r="D42" s="1094"/>
      <c r="E42" s="245"/>
      <c r="F42" s="45"/>
      <c r="G42" s="45"/>
      <c r="H42" s="231"/>
      <c r="I42" s="226"/>
      <c r="J42" s="1089"/>
      <c r="K42" s="1090"/>
      <c r="L42" s="1091"/>
      <c r="M42" s="251"/>
      <c r="N42" s="64"/>
      <c r="O42" s="64"/>
      <c r="P42" s="252"/>
      <c r="Q42" s="77"/>
      <c r="R42" s="77"/>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6"/>
      <c r="DZ42" s="226"/>
      <c r="EA42" s="226"/>
      <c r="EB42" s="226"/>
      <c r="EC42" s="226"/>
      <c r="ED42" s="226"/>
      <c r="EE42" s="226"/>
      <c r="EF42" s="226"/>
      <c r="EG42" s="226"/>
      <c r="EH42" s="226"/>
      <c r="EI42" s="226"/>
      <c r="EJ42" s="226"/>
      <c r="EK42" s="226"/>
      <c r="EL42" s="226"/>
      <c r="EM42" s="226"/>
      <c r="EN42" s="226"/>
      <c r="EO42" s="226"/>
      <c r="EP42" s="226"/>
      <c r="EQ42" s="226"/>
      <c r="ER42" s="226"/>
      <c r="ES42" s="226"/>
      <c r="ET42" s="226"/>
      <c r="EU42" s="226"/>
      <c r="EV42" s="226"/>
      <c r="EW42" s="226"/>
      <c r="EX42" s="226"/>
      <c r="EY42" s="226"/>
      <c r="EZ42" s="226"/>
    </row>
    <row r="43" spans="1:156" customFormat="1" ht="13.5" customHeight="1" x14ac:dyDescent="0.25">
      <c r="A43" s="77"/>
      <c r="B43" s="1327"/>
      <c r="C43" s="1328"/>
      <c r="D43" s="1329"/>
      <c r="E43" s="245"/>
      <c r="F43" s="45"/>
      <c r="G43" s="45"/>
      <c r="H43" s="231"/>
      <c r="I43" s="226"/>
      <c r="J43" s="1312"/>
      <c r="K43" s="1313"/>
      <c r="L43" s="1314"/>
      <c r="M43" s="251"/>
      <c r="N43" s="64"/>
      <c r="O43" s="64"/>
      <c r="P43" s="252"/>
      <c r="Q43" s="77"/>
      <c r="R43" s="77"/>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c r="DM43" s="226"/>
      <c r="DN43" s="226"/>
      <c r="DO43" s="226"/>
      <c r="DP43" s="226"/>
      <c r="DQ43" s="226"/>
      <c r="DR43" s="226"/>
      <c r="DS43" s="226"/>
      <c r="DT43" s="226"/>
      <c r="DU43" s="226"/>
      <c r="DV43" s="226"/>
      <c r="DW43" s="226"/>
      <c r="DX43" s="226"/>
      <c r="DY43" s="226"/>
      <c r="DZ43" s="226"/>
      <c r="EA43" s="226"/>
      <c r="EB43" s="226"/>
      <c r="EC43" s="226"/>
      <c r="ED43" s="226"/>
      <c r="EE43" s="226"/>
      <c r="EF43" s="226"/>
      <c r="EG43" s="226"/>
      <c r="EH43" s="226"/>
      <c r="EI43" s="226"/>
      <c r="EJ43" s="226"/>
      <c r="EK43" s="226"/>
      <c r="EL43" s="226"/>
      <c r="EM43" s="226"/>
      <c r="EN43" s="226"/>
      <c r="EO43" s="226"/>
      <c r="EP43" s="226"/>
      <c r="EQ43" s="226"/>
      <c r="ER43" s="226"/>
      <c r="ES43" s="226"/>
      <c r="ET43" s="226"/>
      <c r="EU43" s="226"/>
      <c r="EV43" s="226"/>
      <c r="EW43" s="226"/>
      <c r="EX43" s="226"/>
      <c r="EY43" s="226"/>
      <c r="EZ43" s="226"/>
    </row>
    <row r="44" spans="1:156" customFormat="1" ht="13.5" customHeight="1" x14ac:dyDescent="0.25">
      <c r="A44" s="77"/>
      <c r="B44" s="1327"/>
      <c r="C44" s="1328"/>
      <c r="D44" s="1329"/>
      <c r="E44" s="245"/>
      <c r="F44" s="45"/>
      <c r="G44" s="45"/>
      <c r="H44" s="231"/>
      <c r="I44" s="81"/>
      <c r="J44" s="1312"/>
      <c r="K44" s="1313"/>
      <c r="L44" s="1314"/>
      <c r="M44" s="251"/>
      <c r="N44" s="64"/>
      <c r="O44" s="64"/>
      <c r="P44" s="252"/>
      <c r="Q44" s="77"/>
      <c r="R44" s="77"/>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row>
    <row r="45" spans="1:156" customFormat="1" ht="13.5" customHeight="1" x14ac:dyDescent="0.25">
      <c r="A45" s="77"/>
      <c r="B45" s="1327"/>
      <c r="C45" s="1328"/>
      <c r="D45" s="1329"/>
      <c r="E45" s="245"/>
      <c r="F45" s="45"/>
      <c r="G45" s="45"/>
      <c r="H45" s="231"/>
      <c r="I45" s="81"/>
      <c r="J45" s="1312"/>
      <c r="K45" s="1313"/>
      <c r="L45" s="1314"/>
      <c r="M45" s="251"/>
      <c r="N45" s="64"/>
      <c r="O45" s="64"/>
      <c r="P45" s="252"/>
      <c r="Q45" s="77"/>
      <c r="R45" s="77"/>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row>
    <row r="46" spans="1:156" customFormat="1" ht="13.5" customHeight="1" x14ac:dyDescent="0.25">
      <c r="A46" s="77"/>
      <c r="B46" s="1327"/>
      <c r="C46" s="1328"/>
      <c r="D46" s="1329"/>
      <c r="E46" s="245"/>
      <c r="F46" s="45"/>
      <c r="G46" s="45"/>
      <c r="H46" s="231"/>
      <c r="I46" s="81"/>
      <c r="J46" s="1312"/>
      <c r="K46" s="1313"/>
      <c r="L46" s="1314"/>
      <c r="M46" s="251"/>
      <c r="N46" s="64"/>
      <c r="O46" s="64"/>
      <c r="P46" s="252"/>
      <c r="Q46" s="77"/>
      <c r="R46" s="77"/>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row>
    <row r="47" spans="1:156" customFormat="1" ht="13.5" customHeight="1" x14ac:dyDescent="0.25">
      <c r="A47" s="77"/>
      <c r="B47" s="1327"/>
      <c r="C47" s="1328"/>
      <c r="D47" s="1329"/>
      <c r="E47" s="245"/>
      <c r="F47" s="45"/>
      <c r="G47" s="45"/>
      <c r="H47" s="231"/>
      <c r="I47" s="81"/>
      <c r="J47" s="1312"/>
      <c r="K47" s="1313"/>
      <c r="L47" s="1314"/>
      <c r="M47" s="251"/>
      <c r="N47" s="64"/>
      <c r="O47" s="64"/>
      <c r="P47" s="252"/>
      <c r="Q47" s="77"/>
      <c r="R47" s="77"/>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row>
    <row r="48" spans="1:156" customFormat="1" ht="13.5" customHeight="1" x14ac:dyDescent="0.25">
      <c r="A48" s="77"/>
      <c r="B48" s="1327"/>
      <c r="C48" s="1328"/>
      <c r="D48" s="1329"/>
      <c r="E48" s="245"/>
      <c r="F48" s="45"/>
      <c r="G48" s="45"/>
      <c r="H48" s="231"/>
      <c r="I48" s="81"/>
      <c r="J48" s="1312"/>
      <c r="K48" s="1313"/>
      <c r="L48" s="1314"/>
      <c r="M48" s="251"/>
      <c r="N48" s="64"/>
      <c r="O48" s="64"/>
      <c r="P48" s="252"/>
      <c r="Q48" s="77"/>
      <c r="R48" s="77"/>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row>
    <row r="49" spans="1:156" customFormat="1" ht="13.5" customHeight="1" x14ac:dyDescent="0.25">
      <c r="A49" s="77"/>
      <c r="B49" s="1327"/>
      <c r="C49" s="1328"/>
      <c r="D49" s="1329"/>
      <c r="E49" s="245"/>
      <c r="F49" s="45"/>
      <c r="G49" s="45"/>
      <c r="H49" s="231"/>
      <c r="I49" s="81"/>
      <c r="J49" s="1312"/>
      <c r="K49" s="1313"/>
      <c r="L49" s="1314"/>
      <c r="M49" s="251"/>
      <c r="N49" s="64"/>
      <c r="O49" s="64"/>
      <c r="P49" s="252"/>
      <c r="Q49" s="77"/>
      <c r="R49" s="77"/>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row>
    <row r="50" spans="1:156" customFormat="1" ht="13.5" customHeight="1" thickBot="1" x14ac:dyDescent="0.3">
      <c r="A50" s="77"/>
      <c r="B50" s="1340"/>
      <c r="C50" s="1341"/>
      <c r="D50" s="1342"/>
      <c r="E50" s="246"/>
      <c r="F50" s="232"/>
      <c r="G50" s="232"/>
      <c r="H50" s="233"/>
      <c r="I50" s="81"/>
      <c r="J50" s="1343"/>
      <c r="K50" s="1344"/>
      <c r="L50" s="1345"/>
      <c r="M50" s="253"/>
      <c r="N50" s="254"/>
      <c r="O50" s="254"/>
      <c r="P50" s="255"/>
      <c r="Q50" s="77"/>
      <c r="R50" s="77"/>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row>
    <row r="51" spans="1:156" customFormat="1" ht="1.5" customHeight="1" x14ac:dyDescent="0.25">
      <c r="A51" s="77"/>
      <c r="B51" s="238"/>
      <c r="C51" s="243"/>
      <c r="D51" s="243"/>
      <c r="E51" s="227"/>
      <c r="F51" s="227"/>
      <c r="G51" s="227"/>
      <c r="H51" s="227"/>
      <c r="I51" s="81"/>
      <c r="J51" s="250"/>
      <c r="K51" s="228"/>
      <c r="L51" s="228"/>
      <c r="M51" s="228"/>
      <c r="N51" s="227"/>
      <c r="O51" s="227"/>
      <c r="P51" s="227"/>
      <c r="Q51" s="77"/>
      <c r="R51" s="77"/>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row>
    <row r="52" spans="1:156" ht="13.5" customHeight="1" x14ac:dyDescent="0.2"/>
    <row r="53" spans="1:156" ht="13.5" customHeight="1" x14ac:dyDescent="0.2"/>
    <row r="54" spans="1:156" ht="13.5" hidden="1" customHeight="1" x14ac:dyDescent="0.2"/>
    <row r="55" spans="1:156" ht="13.5" hidden="1" customHeight="1" x14ac:dyDescent="0.2"/>
    <row r="56" spans="1:156" ht="15" hidden="1" customHeight="1" x14ac:dyDescent="0.2"/>
    <row r="57" spans="1:156" ht="15" hidden="1" customHeight="1" x14ac:dyDescent="0.2"/>
    <row r="58" spans="1:156" ht="15" hidden="1" customHeight="1" x14ac:dyDescent="0.2"/>
    <row r="59" spans="1:156" ht="15" hidden="1" customHeight="1" x14ac:dyDescent="0.2"/>
    <row r="60" spans="1:156" ht="15" hidden="1" customHeight="1" x14ac:dyDescent="0.2"/>
    <row r="61" spans="1:156" ht="15" hidden="1" customHeight="1" x14ac:dyDescent="0.2"/>
    <row r="62" spans="1:156" ht="15" hidden="1" customHeight="1" x14ac:dyDescent="0.2"/>
    <row r="63" spans="1:156" ht="15" hidden="1" customHeight="1" x14ac:dyDescent="0.2"/>
    <row r="64" spans="1:156"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sheetData>
  <sheetProtection sheet="1" objects="1" scenarios="1"/>
  <mergeCells count="140">
    <mergeCell ref="B46:D46"/>
    <mergeCell ref="B47:D47"/>
    <mergeCell ref="B48:D48"/>
    <mergeCell ref="B49:D49"/>
    <mergeCell ref="B50:D50"/>
    <mergeCell ref="J46:L46"/>
    <mergeCell ref="J47:L47"/>
    <mergeCell ref="J48:L48"/>
    <mergeCell ref="J49:L49"/>
    <mergeCell ref="J50:L50"/>
    <mergeCell ref="B36:D36"/>
    <mergeCell ref="B37:D37"/>
    <mergeCell ref="B38:D38"/>
    <mergeCell ref="B39:D39"/>
    <mergeCell ref="B40:D40"/>
    <mergeCell ref="B41:D41"/>
    <mergeCell ref="B43:D43"/>
    <mergeCell ref="B44:D44"/>
    <mergeCell ref="B45:D45"/>
    <mergeCell ref="B34:D34"/>
    <mergeCell ref="B35:D35"/>
    <mergeCell ref="J29:L29"/>
    <mergeCell ref="J30:L30"/>
    <mergeCell ref="J31:L31"/>
    <mergeCell ref="J32:L32"/>
    <mergeCell ref="J33:L33"/>
    <mergeCell ref="J34:L34"/>
    <mergeCell ref="J35:L35"/>
    <mergeCell ref="B25:D25"/>
    <mergeCell ref="B26:D26"/>
    <mergeCell ref="B27:D27"/>
    <mergeCell ref="B28:D28"/>
    <mergeCell ref="B29:D29"/>
    <mergeCell ref="B30:D30"/>
    <mergeCell ref="B31:D31"/>
    <mergeCell ref="B32:D32"/>
    <mergeCell ref="B33:D33"/>
    <mergeCell ref="B18:D18"/>
    <mergeCell ref="B19:D19"/>
    <mergeCell ref="B20:D20"/>
    <mergeCell ref="J20:L20"/>
    <mergeCell ref="B21:D21"/>
    <mergeCell ref="B22:D22"/>
    <mergeCell ref="B23:D23"/>
    <mergeCell ref="B24:D24"/>
    <mergeCell ref="J21:L21"/>
    <mergeCell ref="J22:L22"/>
    <mergeCell ref="J23:L23"/>
    <mergeCell ref="J24:L24"/>
    <mergeCell ref="CO2:CR2"/>
    <mergeCell ref="CS2:CV2"/>
    <mergeCell ref="CW2:CZ2"/>
    <mergeCell ref="EW2:EZ2"/>
    <mergeCell ref="B3:C3"/>
    <mergeCell ref="D3:H3"/>
    <mergeCell ref="J3:K3"/>
    <mergeCell ref="L3:P3"/>
    <mergeCell ref="B5:H5"/>
    <mergeCell ref="J5:P6"/>
    <mergeCell ref="B6:H8"/>
    <mergeCell ref="J8:P9"/>
    <mergeCell ref="B9:H9"/>
    <mergeCell ref="DY2:EB2"/>
    <mergeCell ref="EC2:EF2"/>
    <mergeCell ref="EG2:EJ2"/>
    <mergeCell ref="EK2:EN2"/>
    <mergeCell ref="EO2:ER2"/>
    <mergeCell ref="ES2:EV2"/>
    <mergeCell ref="DA2:DD2"/>
    <mergeCell ref="DE2:DH2"/>
    <mergeCell ref="EC1:EJ1"/>
    <mergeCell ref="EK1:ER1"/>
    <mergeCell ref="ES1:EZ1"/>
    <mergeCell ref="C2:H2"/>
    <mergeCell ref="K2:P2"/>
    <mergeCell ref="U2:X2"/>
    <mergeCell ref="Y2:AB2"/>
    <mergeCell ref="AC2:AF2"/>
    <mergeCell ref="BQ1:BX1"/>
    <mergeCell ref="BY1:CF1"/>
    <mergeCell ref="CG1:CN1"/>
    <mergeCell ref="CO1:CV1"/>
    <mergeCell ref="CW1:DD1"/>
    <mergeCell ref="DE1:DL1"/>
    <mergeCell ref="U1:AB1"/>
    <mergeCell ref="AC1:AJ1"/>
    <mergeCell ref="AK1:AR1"/>
    <mergeCell ref="AS1:AZ1"/>
    <mergeCell ref="BA1:BH1"/>
    <mergeCell ref="BI1:BP1"/>
    <mergeCell ref="BE2:BH2"/>
    <mergeCell ref="BI2:BL2"/>
    <mergeCell ref="BM2:BP2"/>
    <mergeCell ref="BQ2:BT2"/>
    <mergeCell ref="B11:D11"/>
    <mergeCell ref="B12:D12"/>
    <mergeCell ref="B13:D13"/>
    <mergeCell ref="B14:D14"/>
    <mergeCell ref="B15:D15"/>
    <mergeCell ref="B16:D16"/>
    <mergeCell ref="B17:D17"/>
    <mergeCell ref="DM1:DT1"/>
    <mergeCell ref="DU1:EB1"/>
    <mergeCell ref="BU2:BX2"/>
    <mergeCell ref="BY2:CB2"/>
    <mergeCell ref="AG2:AJ2"/>
    <mergeCell ref="AK2:AN2"/>
    <mergeCell ref="AO2:AR2"/>
    <mergeCell ref="AS2:AV2"/>
    <mergeCell ref="AW2:AZ2"/>
    <mergeCell ref="BA2:BD2"/>
    <mergeCell ref="DI2:DL2"/>
    <mergeCell ref="DM2:DP2"/>
    <mergeCell ref="DQ2:DT2"/>
    <mergeCell ref="DU2:DX2"/>
    <mergeCell ref="CC2:CF2"/>
    <mergeCell ref="CG2:CJ2"/>
    <mergeCell ref="CK2:CN2"/>
    <mergeCell ref="J11:L11"/>
    <mergeCell ref="J12:L12"/>
    <mergeCell ref="J13:L13"/>
    <mergeCell ref="J14:L14"/>
    <mergeCell ref="J15:L15"/>
    <mergeCell ref="J16:L16"/>
    <mergeCell ref="J17:L17"/>
    <mergeCell ref="J18:L18"/>
    <mergeCell ref="J19:L19"/>
    <mergeCell ref="J41:L41"/>
    <mergeCell ref="J43:L43"/>
    <mergeCell ref="J44:L44"/>
    <mergeCell ref="J45:L45"/>
    <mergeCell ref="J25:L25"/>
    <mergeCell ref="J26:L26"/>
    <mergeCell ref="J27:L27"/>
    <mergeCell ref="J28:L28"/>
    <mergeCell ref="J36:L36"/>
    <mergeCell ref="J37:L37"/>
    <mergeCell ref="J38:L38"/>
    <mergeCell ref="J39:L39"/>
    <mergeCell ref="J40:L40"/>
  </mergeCells>
  <conditionalFormatting sqref="B12:H50 J12:P50">
    <cfRule type="containsBlanks" dxfId="35" priority="4">
      <formula>LEN(TRIM(B12))=0</formula>
    </cfRule>
  </conditionalFormatting>
  <conditionalFormatting sqref="E12:E50 M12:M50">
    <cfRule type="cellIs" dxfId="34" priority="2" operator="equal">
      <formula>"x"</formula>
    </cfRule>
  </conditionalFormatting>
  <conditionalFormatting sqref="F12:F50 N12:N50">
    <cfRule type="cellIs" dxfId="33" priority="1" operator="equal">
      <formula>"X"</formula>
    </cfRule>
  </conditionalFormatting>
  <conditionalFormatting sqref="G13:G50 O13:O50">
    <cfRule type="cellIs" dxfId="32" priority="16" operator="equal">
      <formula>"X"</formula>
    </cfRule>
  </conditionalFormatting>
  <conditionalFormatting sqref="H13:H50 P13:P50">
    <cfRule type="cellIs" dxfId="31" priority="15" operator="equal">
      <formula>"X"</formula>
    </cfRule>
  </conditionalFormatting>
  <dataValidations xWindow="1156" yWindow="691" count="30">
    <dataValidation allowBlank="1" showInputMessage="1" showErrorMessage="1" prompt="Este equipamento contribui para a redução dos custos e aumento da receita. É portanto valioso para esta empresa." sqref="M13" xr:uid="{71E704E6-7521-45DA-BFA0-F9B2369DE1F9}"/>
    <dataValidation allowBlank="1" showInputMessage="1" showErrorMessage="1" prompt="O acesso a jazidas tem sido essencial para a rentabilidade deste negócio - permitindo a captação de valor ao longo de toda a cadeia de produção." sqref="M14" xr:uid="{9ED92559-481D-4E8B-B8C5-8225CB9A25F4}"/>
    <dataValidation allowBlank="1" showInputMessage="1" showErrorMessage="1" prompt="A equipa técnica é muito experiente e contribui fulcralmente para a redução dos custos e aumento da receita da empresa." sqref="M15" xr:uid="{7487882A-F75C-4740-91E6-BCEBE672CDC9}"/>
    <dataValidation allowBlank="1" showInputMessage="1" showErrorMessage="1" promptTitle="Paridade competitiva" prompt="A equipa comercial contribui para o aumento da receita da empresa. Apesar disso, as competências que lhes estão inerentes carecem de conhecimento liguistico e do mercado internacional, assim como de maior rede de contactos. Não é um recurso exclusivo." sqref="M16" xr:uid="{463C9281-7DFA-4FBE-B664-46EADC3E2B39}"/>
    <dataValidation allowBlank="1" showInputMessage="1" showErrorMessage="1" promptTitle="Desvantagem competitiva" prompt="Consideramos que o site e markeplace desta empresa está desatualizado, pouco intuitivo e raramente utilizado pelos clientes da empresa. A empresa continua a ter muitas encomendas, mas esta é uma desvantagem competitiva que virá a ser percebida" sqref="J17:L17" xr:uid="{69CD4718-9C33-4D05-87F6-8C52AFF23BC3}"/>
    <dataValidation allowBlank="1" showInputMessage="1" showErrorMessage="1" promptTitle="Paridade competitiva" prompt="A rede de contactos estabelecida contribui tanto para a redução dos custos como o aumento da receita da empresa. São um recurso valioso mas não exclusivo." sqref="M19" xr:uid="{9851BA12-4537-48BC-B769-56CB67D051DF}"/>
    <dataValidation allowBlank="1" showInputMessage="1" showErrorMessage="1" prompt="A relação estabelecida com os clientes angariados contribui para o aumento das receitas da empresa. Esta relação, especificamente com os clientes nacionais, é bastante valiosa." sqref="M20" xr:uid="{FCCEED88-F346-4DEC-A388-92F7B1DE7CF4}"/>
    <dataValidation allowBlank="1" showInputMessage="1" showErrorMessage="1" promptTitle="Paridade competitiva" prompt="O ambiente na empresa contribui para a harmonia entre as várias componentes da mesma. Por isso, consideramos que contribui parcial e indiretamente, tanto para a redução dos custos como para o aumento da receita, apesar de não ser uma situação exclusiva." sqref="M21" xr:uid="{7A32761E-4EF6-428C-B001-89CBD3141BB0}"/>
    <dataValidation allowBlank="1" showInputMessage="1" showErrorMessage="1" promptTitle="Paridade competitiva" prompt="Estes procedimentos contribuem para a qualidade do produto apresentado e redução de defeituosos. Contribui assim para a redução dos custos e aumento das receitas. Ainda assim não os consideramos exclusivos a esta empresa." sqref="M22" xr:uid="{E111A104-85EB-413F-A331-6F17524DAC6C}"/>
    <dataValidation allowBlank="1" showInputMessage="1" showErrorMessage="1" promptTitle="Desvantagem competitiva" prompt="Dado o recente histórico de investimento, os recursos financeiros acumulados são reduzidos. A empresa pode estar em desvantagem competitiva face à concorrência, considerando as suas necessidades" sqref="J23:L23" xr:uid="{15E24BC0-2928-4AD9-9E38-39FD13407D05}"/>
    <dataValidation allowBlank="1" showInputMessage="1" showErrorMessage="1" promptTitle="Paridade competitiva" prompt="Esta política permite o funcionamento atual da empresa e seu posicionamento e compromisso no mercado. É um recurso valioso para a empresa mas não exclusivo." sqref="M24" xr:uid="{A7867B12-7711-48DA-BE75-D1DAA82A48DD}"/>
    <dataValidation allowBlank="1" showInputMessage="1" showErrorMessage="1" promptTitle="Paridade competitiva" prompt="A rede de fornecedores contribui para o aumento das receitas. É um recurso extremamente valioso mas, por não serem muitos e serem de grande dimensão, também não os podemos considerar exclusivos." sqref="M25" xr:uid="{D2A1DA1E-144B-434A-A38D-54C932820DEF}"/>
    <dataValidation allowBlank="1" showInputMessage="1" showErrorMessage="1" prompt="Esta licença é imprescindível à posição competitiva da empresa. Contribui para o aumento da receita e diminuição de custos da empresa." sqref="M26" xr:uid="{4FA31864-50AB-47CF-BF9B-7EC92E9F9B53}"/>
    <dataValidation allowBlank="1" showInputMessage="1" showErrorMessage="1" prompt="A atividade extrativa requer alguma burocracia e seguimento de regras, (Ex. licenciamento). Para além disso, não é em qualquer lado que se encontram jazidas de granito com estas caracteristicas. Este recurso valioso não é frequente nem de acesso fácil." sqref="N14" xr:uid="{475F3391-DC4B-498D-80D2-95846E877649}"/>
    <dataValidation allowBlank="1" showInputMessage="1" showErrorMessage="1" prompt="A experiência desta equipa técnica foi o que permitiu atingir o estado atual da empresa. Dada a escassez de recursos no mercado, este é considerado um recurso raro." sqref="N15" xr:uid="{86102CCF-AC4A-48C7-8431-3ACC794FC502}"/>
    <dataValidation allowBlank="1" showInputMessage="1" showErrorMessage="1" promptTitle="Vantagem competitiva temporária" prompt="A atribuição de licença é um processo demorado e custoso. No entanto,  não é algo que exclua o acesso de terceiros a um produto semelhante. É uma vantagem competitiva temporária." sqref="N26" xr:uid="{1E5C9453-81DB-4862-A4A8-DD4E5EF35FEE}"/>
    <dataValidation allowBlank="1" showInputMessage="1" showErrorMessage="1" prompt="Esta equipa é de uma especializada e todos os aspetos da cadeia de valor. Focada em granitos há mais de 40 anos, dificilmente outra empresa conseguirá replicar o mesmo know how retido." sqref="O15" xr:uid="{298B49DB-9CB1-413E-9699-66377FE9C8E0}"/>
    <dataValidation allowBlank="1" showInputMessage="1" showErrorMessage="1" promptTitle="Vantagem competitiva sustentável" prompt="A empresa tem uma equipa de excelência, madura que sabe quais são os seus papeis e objetivos. A equipa é bem estruturada e coordenada, pelo que consideramos que ela é uma vantagem competitiva bem utilizada, e portanto, sustentável no longo prazo." sqref="P15" xr:uid="{7939C237-6574-40C2-9287-DEC2FD54DA17}"/>
    <dataValidation allowBlank="1" showInputMessage="1" showErrorMessage="1" promptTitle="Vantagem competitiva temporária" prompt="Este equipamento foi um investimento recente da empresa. Ao não ser possível uma conversão imediata das concorrentes para cópia do acabamento, consideramos que existe vantagem competitiva temporária." sqref="N13" xr:uid="{5E5E8BD0-8413-47CB-BA54-5C67595CA9DE}"/>
    <dataValidation allowBlank="1" showInputMessage="1" showErrorMessage="1" promptTitle="Desvantagem competitiva" prompt="Este equipamento é essencial à extração e produção da empresa. Apesar de não ser o mais atual, e se traduzir em algumas perdas de eficiência, ainda está dentro do periodo de vida útil. Ainda assim, face a outas empresas, encontra-se em desvantagem." sqref="J12:L12" xr:uid="{03B75F69-1DBF-4C72-8BD1-60446D3264D1}"/>
    <dataValidation allowBlank="1" showInputMessage="1" showErrorMessage="1" promptTitle="Vantagem competitiva não usada" prompt="Não é que a matéria seja assim tão única, mas considerando os entraves e a oferta no mercado internacional acaba por o ser mais.  Por isso, consideramos que tem características inimitáveis mas falta-lhe organização para maior rendimento." sqref="O14" xr:uid="{8C981EEA-EB84-4830-B1A0-05C7E9E57889}"/>
    <dataValidation allowBlank="1" showInputMessage="1" showErrorMessage="1" promptTitle="Desvantagem competitiva" prompt="Consideramos que a equipa não tem retirado o maior partido de todos os seus recursos. Faltam competências financeiras e estratégias bem definidas. A empresa continua a ter muitas encomendas, poderia ter melhores resultados" sqref="J18:L18" xr:uid="{9BFA54CC-939B-4C28-993A-02B5851C7614}"/>
    <dataValidation allowBlank="1" showInputMessage="1" showErrorMessage="1" prompt="Um histórico de relações como este é raro, e uma valencia para a empresa." sqref="N20" xr:uid="{AD4D6838-B968-4F96-AEC2-730CFDFBF07C}"/>
    <dataValidation allowBlank="1" showInputMessage="1" showErrorMessage="1" promptTitle="Vantagem competitiva não usada" prompt="Boas relações qualquer um pode ter, mas um histórico comercial de confiança não se consegue de um dia para o outro. Por isso, consideramos que estas relações têm características inimitáveis mas falta-lhe organização para maior escala." sqref="O20" xr:uid="{B46336F0-A4AB-4772-9456-633AAFEDC9F3}"/>
    <dataValidation allowBlank="1" showInputMessage="1" showErrorMessage="1" promptTitle="Recursos" prompt="Liste aqui os recursos da sua empresa._x000a_Se preferir, pode optar por agrupá-los se a análise for igual." sqref="B12:D50" xr:uid="{A382E6F4-E837-4F93-BC60-94EFD21B210E}"/>
    <dataValidation allowBlank="1" showInputMessage="1" showErrorMessage="1" promptTitle="Os recursos são inimitáveis?" prompt="Se sim, deverá colocar um X e avançar para a próxima coluna._x000a__x000a_Se não, deverá dar por completo o preenchimento para este item. Neste caso, considera-se que há uma vantagem competitiva temporária." sqref="G12:G50" xr:uid="{A6A39BED-F915-410C-9DE2-78E67320C31D}"/>
    <dataValidation allowBlank="1" showInputMessage="1" showErrorMessage="1" promptTitle="São utilizados adequadamente?" prompt="Se sim, deverá colocar um X. Neste caso considera-se que há uma vantagem competitiva sustentável._x000a__x000a_Se não, deverá dar por completo o preenchimento para este item. Neste caso, considera-se que há uma vantagem competitiva não usada." sqref="H12:H50" xr:uid="{AD1472F0-A33F-4847-9487-E1C2D57493A8}"/>
    <dataValidation allowBlank="1" showInputMessage="1" showErrorMessage="1" promptTitle="Os recursos são raros?" prompt="Se sim, deverá colocar um X e avançar para a próxima coluna._x000a__x000a_Se não, deverá dar por completo o preenchimento para este item. Neste caso, considera-se que há uma paridade competitiva." sqref="F12:F50" xr:uid="{80C34BF2-7669-418E-8229-A388CC5AED90}"/>
    <dataValidation allowBlank="1" showInputMessage="1" showErrorMessage="1" promptTitle="Os recursos são valiosos?" prompt="Se sim, deverá colocar um X e avançar para a próxima coluna._x000a__x000a_Se não, deverá dar por completo o preenchimento para este item. Neste caso, considera-se que há uma desvantagem competitiva." sqref="E12:E50" xr:uid="{DA93BDA1-0992-43F0-9256-678D9CE65E61}"/>
    <dataValidation allowBlank="1" showInputMessage="1" showErrorMessage="1" promptTitle="Paridade competitiva" prompt="Esta frota é uma ferramente de flexibilidade da entrega dos produtos. Tanto consegue reduzir custos como aumentar receitas. É um recurso valioso mas não é exclusivo." sqref="M27" xr:uid="{CB9FD72D-AB25-4F07-A19B-184C55C261E9}"/>
  </dataValidations>
  <pageMargins left="0.25" right="0.25" top="0.75" bottom="0.75" header="0.3" footer="0.3"/>
  <pageSetup paperSize="9" orientation="portrait" r:id="rId1"/>
  <headerFooter alignWithMargins="0">
    <oddHeader>&amp;L&amp;G&amp;R
&amp;F</oddHeader>
    <oddFooter>&amp;L&amp;A&amp;C&amp;G&amp;R&amp;P/&amp;N</oddFoot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588D-2067-4245-8A87-2610605AF866}">
  <sheetPr>
    <tabColor theme="5"/>
  </sheetPr>
  <dimension ref="A1:FP112"/>
  <sheetViews>
    <sheetView view="pageLayout" zoomScaleNormal="100" workbookViewId="0">
      <selection activeCell="J24" sqref="J24"/>
    </sheetView>
  </sheetViews>
  <sheetFormatPr defaultColWidth="0" defaultRowHeight="0" customHeight="1" zeroHeight="1" x14ac:dyDescent="0.2"/>
  <cols>
    <col min="1" max="1" width="1.28515625" style="77" customWidth="1"/>
    <col min="2" max="2" width="4.28515625" style="77" customWidth="1"/>
    <col min="3" max="3" width="20.5703125" style="77" customWidth="1"/>
    <col min="4" max="4" width="19.140625" style="77" customWidth="1"/>
    <col min="5" max="5" width="12.140625" style="77" customWidth="1"/>
    <col min="6" max="6" width="17.7109375" style="77" bestFit="1" customWidth="1"/>
    <col min="7" max="7" width="23.42578125" style="77" bestFit="1" customWidth="1"/>
    <col min="8" max="8" width="0.85546875" style="77" customWidth="1"/>
    <col min="9" max="9" width="5" style="77" customWidth="1"/>
    <col min="10" max="10" width="21.42578125" style="77" customWidth="1"/>
    <col min="11" max="11" width="19" style="77" customWidth="1"/>
    <col min="12" max="12" width="12.7109375" style="77" customWidth="1"/>
    <col min="13" max="13" width="17" style="77" customWidth="1"/>
    <col min="14" max="14" width="22.140625" style="77" customWidth="1"/>
    <col min="15" max="15" width="1.140625" style="77" customWidth="1"/>
    <col min="16" max="17" width="22.140625" style="77" customWidth="1"/>
    <col min="18" max="19" width="22.140625" style="77" hidden="1" customWidth="1"/>
    <col min="20" max="20" width="9.5703125" style="77" hidden="1" customWidth="1"/>
    <col min="21" max="21" width="5" style="77" hidden="1" customWidth="1"/>
    <col min="22" max="22" width="17.140625" style="77" hidden="1" customWidth="1"/>
    <col min="23" max="23" width="16.7109375" style="77" hidden="1" customWidth="1"/>
    <col min="24" max="24" width="18.28515625" style="77" hidden="1" customWidth="1"/>
    <col min="25" max="25" width="18.7109375" style="77" hidden="1" customWidth="1"/>
    <col min="26" max="30" width="18.28515625" style="77" hidden="1" customWidth="1"/>
    <col min="31" max="39" width="17.140625" style="77" hidden="1" customWidth="1"/>
    <col min="40" max="40" width="18.28515625" style="77" hidden="1" customWidth="1"/>
    <col min="41" max="43" width="18.7109375" style="77" hidden="1" customWidth="1"/>
    <col min="44" max="44" width="17.7109375" style="77" hidden="1" customWidth="1"/>
    <col min="45" max="47" width="18.28515625" style="77" hidden="1" customWidth="1"/>
    <col min="48" max="50" width="18.7109375" style="77" hidden="1" customWidth="1"/>
    <col min="51" max="51" width="18.42578125" style="77" hidden="1" customWidth="1"/>
    <col min="52" max="52" width="18.7109375" style="77" hidden="1" customWidth="1"/>
    <col min="53" max="54" width="18.28515625" style="77" hidden="1" customWidth="1"/>
    <col min="55" max="55" width="18.7109375" style="77" hidden="1" customWidth="1"/>
    <col min="56" max="56" width="16.7109375" style="77" hidden="1" customWidth="1"/>
    <col min="57" max="63" width="17.140625" style="77" hidden="1" customWidth="1"/>
    <col min="64" max="67" width="18.28515625" style="77" hidden="1" customWidth="1"/>
    <col min="68" max="71" width="17.140625" style="77" hidden="1" customWidth="1"/>
    <col min="72" max="72" width="17.7109375" style="77" hidden="1" customWidth="1"/>
    <col min="73" max="74" width="18.28515625" style="77" hidden="1" customWidth="1"/>
    <col min="75" max="75" width="17.7109375" style="77" hidden="1" customWidth="1"/>
    <col min="76" max="76" width="18.28515625" style="77" hidden="1" customWidth="1"/>
    <col min="77" max="78" width="18.7109375" style="77" hidden="1" customWidth="1"/>
    <col min="79" max="85" width="18.28515625" style="77" hidden="1" customWidth="1"/>
    <col min="86" max="87" width="17.140625" style="77" hidden="1" customWidth="1"/>
    <col min="88" max="88" width="18.28515625" style="77" hidden="1" customWidth="1"/>
    <col min="89" max="89" width="17.7109375" style="77" hidden="1" customWidth="1"/>
    <col min="90" max="95" width="18.28515625" style="77" hidden="1" customWidth="1"/>
    <col min="96" max="98" width="18.7109375" style="77" hidden="1" customWidth="1"/>
    <col min="99" max="99" width="18.28515625" style="77" hidden="1" customWidth="1"/>
    <col min="100" max="102" width="18.7109375" style="77" hidden="1" customWidth="1"/>
    <col min="103" max="103" width="18.28515625" style="77" hidden="1" customWidth="1"/>
    <col min="104" max="104" width="18.140625" style="77" hidden="1" customWidth="1"/>
    <col min="105" max="105" width="18.7109375" style="77" hidden="1" customWidth="1"/>
    <col min="106" max="107" width="18.28515625" style="77" hidden="1" customWidth="1"/>
    <col min="108" max="108" width="17.7109375" style="77" hidden="1" customWidth="1"/>
    <col min="109" max="110" width="17.140625" style="77" hidden="1" customWidth="1"/>
    <col min="111" max="112" width="18.28515625" style="77" hidden="1" customWidth="1"/>
    <col min="113" max="114" width="18.7109375" style="77" hidden="1" customWidth="1"/>
    <col min="115" max="115" width="18.28515625" style="77" hidden="1" customWidth="1"/>
    <col min="116" max="117" width="18.7109375" style="77" hidden="1" customWidth="1"/>
    <col min="118" max="119" width="18.28515625" style="77" hidden="1" customWidth="1"/>
    <col min="120" max="122" width="18.7109375" style="77" hidden="1" customWidth="1"/>
    <col min="123" max="123" width="18.28515625" style="77" hidden="1" customWidth="1"/>
    <col min="124" max="124" width="18.7109375" style="77" hidden="1" customWidth="1"/>
    <col min="125" max="125" width="18.28515625" style="77" hidden="1" customWidth="1"/>
    <col min="126" max="126" width="17.7109375" style="77" hidden="1" customWidth="1"/>
    <col min="127" max="127" width="17.140625" style="77" hidden="1" customWidth="1"/>
    <col min="128" max="129" width="14.7109375" style="77" hidden="1" customWidth="1"/>
    <col min="130" max="131" width="15.140625" style="77" hidden="1" customWidth="1"/>
    <col min="132" max="132" width="15.42578125" style="77" hidden="1" customWidth="1"/>
    <col min="133" max="133" width="15" style="77" hidden="1" customWidth="1"/>
    <col min="134" max="134" width="13.7109375" style="77" hidden="1" customWidth="1"/>
    <col min="135" max="135" width="14.7109375" style="77" hidden="1" customWidth="1"/>
    <col min="136" max="136" width="17.140625" style="77" hidden="1" customWidth="1"/>
    <col min="137" max="137" width="18.28515625" style="77" hidden="1" customWidth="1"/>
    <col min="138" max="139" width="17.140625" style="77" hidden="1" customWidth="1"/>
    <col min="140" max="140" width="16.7109375" style="77" hidden="1" customWidth="1"/>
    <col min="141" max="151" width="17.140625" style="77" hidden="1" customWidth="1"/>
    <col min="152" max="152" width="17.7109375" style="77" hidden="1" customWidth="1"/>
    <col min="153" max="154" width="18.28515625" style="77" hidden="1" customWidth="1"/>
    <col min="155" max="155" width="17.140625" style="77" hidden="1" customWidth="1"/>
    <col min="156" max="172" width="18.28515625" style="77" hidden="1" customWidth="1"/>
    <col min="173" max="16384" width="9.140625" style="77" hidden="1"/>
  </cols>
  <sheetData>
    <row r="1" spans="2:14" ht="2.25" customHeight="1" x14ac:dyDescent="0.2"/>
    <row r="2" spans="2:14" ht="16.5" customHeight="1" x14ac:dyDescent="0.2">
      <c r="B2" s="267" t="str">
        <f>+'3.1. VRIO'!B2</f>
        <v>Análise Interna</v>
      </c>
      <c r="C2" s="267"/>
      <c r="D2" s="296"/>
      <c r="E2" s="296"/>
      <c r="F2" s="296"/>
      <c r="G2" s="296"/>
      <c r="H2" s="76"/>
      <c r="I2" s="1346" t="str">
        <f>+B2</f>
        <v>Análise Interna</v>
      </c>
      <c r="J2" s="1346"/>
      <c r="K2" s="296"/>
      <c r="L2" s="296"/>
      <c r="M2" s="296"/>
      <c r="N2" s="296"/>
    </row>
    <row r="3" spans="2:14" ht="25.5" customHeight="1" x14ac:dyDescent="0.35">
      <c r="B3" s="1238" t="str">
        <f>+'0.ÍNDICE'!D18</f>
        <v>Matriz BCG</v>
      </c>
      <c r="C3" s="1238"/>
      <c r="D3" s="1239"/>
      <c r="E3" s="1006" t="str">
        <f>+'1.1.Ficha Emp'!D7</f>
        <v>Empresa XPTO</v>
      </c>
      <c r="F3" s="294"/>
      <c r="G3" s="294"/>
      <c r="I3" s="1238" t="str">
        <f>+B3</f>
        <v>Matriz BCG</v>
      </c>
      <c r="J3" s="1238"/>
      <c r="K3" s="1239"/>
      <c r="L3" s="1015" t="str">
        <f>+'2.1.1.PESTAL'!L3</f>
        <v>EXEMPLO</v>
      </c>
      <c r="M3" s="295"/>
      <c r="N3" s="295"/>
    </row>
    <row r="4" spans="2:14" ht="6" customHeight="1" x14ac:dyDescent="0.35">
      <c r="B4" s="78"/>
      <c r="C4" s="78"/>
      <c r="D4" s="78"/>
      <c r="E4" s="79"/>
      <c r="F4" s="79"/>
      <c r="G4" s="79"/>
      <c r="J4" s="78"/>
      <c r="K4" s="78"/>
    </row>
    <row r="5" spans="2:14" ht="19.5" customHeight="1" x14ac:dyDescent="0.2">
      <c r="B5" s="1256" t="s">
        <v>662</v>
      </c>
      <c r="C5" s="1256"/>
      <c r="D5" s="1256"/>
      <c r="E5" s="1256"/>
      <c r="F5" s="1256"/>
      <c r="G5" s="1256"/>
      <c r="I5" s="1255" t="s">
        <v>661</v>
      </c>
      <c r="J5" s="1255"/>
      <c r="K5" s="1255"/>
      <c r="L5" s="1255"/>
      <c r="M5" s="1255"/>
      <c r="N5" s="1255"/>
    </row>
    <row r="6" spans="2:14" ht="19.5" customHeight="1" x14ac:dyDescent="0.2">
      <c r="B6" s="1303" t="s">
        <v>229</v>
      </c>
      <c r="C6" s="1303"/>
      <c r="D6" s="1303"/>
      <c r="E6" s="1303"/>
      <c r="F6" s="1303"/>
      <c r="G6" s="1303"/>
      <c r="I6" s="1255"/>
      <c r="J6" s="1255"/>
      <c r="K6" s="1255"/>
      <c r="L6" s="1255"/>
      <c r="M6" s="1255"/>
      <c r="N6" s="1255"/>
    </row>
    <row r="7" spans="2:14" ht="6" customHeight="1" x14ac:dyDescent="0.2">
      <c r="B7" s="1224"/>
      <c r="C7" s="1224"/>
      <c r="D7" s="1224"/>
      <c r="E7" s="1224"/>
      <c r="F7" s="1224"/>
      <c r="G7" s="1224"/>
      <c r="I7" s="242"/>
      <c r="J7" s="242"/>
      <c r="K7" s="242"/>
      <c r="L7" s="242"/>
      <c r="M7" s="242"/>
      <c r="N7" s="242"/>
    </row>
    <row r="8" spans="2:14" ht="19.5" customHeight="1" x14ac:dyDescent="0.2">
      <c r="B8" s="1224"/>
      <c r="C8" s="1224"/>
      <c r="D8" s="1224"/>
      <c r="E8" s="1224"/>
      <c r="F8" s="1224"/>
      <c r="G8" s="1224"/>
      <c r="I8" s="1255" t="s">
        <v>262</v>
      </c>
      <c r="J8" s="1255"/>
      <c r="K8" s="1255"/>
      <c r="L8" s="1255"/>
      <c r="M8" s="1255"/>
      <c r="N8" s="1255"/>
    </row>
    <row r="9" spans="2:14" ht="19.5" customHeight="1" x14ac:dyDescent="0.2">
      <c r="B9" s="1245" t="str">
        <f>+'2.1.1.PESTAL'!B9</f>
        <v xml:space="preserve">            Preencha o quadro seguinte de acordo com as instruções e o exemplo à direita.</v>
      </c>
      <c r="C9" s="1245"/>
      <c r="D9" s="1245"/>
      <c r="E9" s="1245"/>
      <c r="F9" s="1245"/>
      <c r="G9" s="1245"/>
      <c r="I9" s="1255"/>
      <c r="J9" s="1255"/>
      <c r="K9" s="1255"/>
      <c r="L9" s="1255"/>
      <c r="M9" s="1255"/>
      <c r="N9" s="1255"/>
    </row>
    <row r="10" spans="2:14" ht="6" customHeight="1" thickBot="1" x14ac:dyDescent="0.25">
      <c r="D10" s="81"/>
      <c r="E10" s="81"/>
      <c r="F10" s="104"/>
      <c r="G10" s="104"/>
      <c r="H10" s="81"/>
      <c r="I10" s="81"/>
      <c r="J10" s="81"/>
      <c r="K10" s="81"/>
      <c r="L10" s="81"/>
      <c r="M10" s="81"/>
      <c r="N10" s="81"/>
    </row>
    <row r="11" spans="2:14" ht="19.5" customHeight="1" thickBot="1" x14ac:dyDescent="0.25">
      <c r="B11" s="1007" t="s">
        <v>249</v>
      </c>
      <c r="C11" s="1008" t="s">
        <v>230</v>
      </c>
      <c r="D11" s="1008" t="s">
        <v>246</v>
      </c>
      <c r="E11" s="1008" t="s">
        <v>247</v>
      </c>
      <c r="F11" s="1009" t="s">
        <v>248</v>
      </c>
      <c r="G11" s="1010" t="s">
        <v>231</v>
      </c>
      <c r="H11" s="279"/>
      <c r="I11" s="1007" t="str">
        <f t="shared" ref="I11:N11" si="0">+B11</f>
        <v>Ref</v>
      </c>
      <c r="J11" s="1008" t="str">
        <f t="shared" si="0"/>
        <v>Produto</v>
      </c>
      <c r="K11" s="1008" t="str">
        <f t="shared" si="0"/>
        <v>Volume de negócios</v>
      </c>
      <c r="L11" s="1008" t="str">
        <f t="shared" si="0"/>
        <v>Mercado</v>
      </c>
      <c r="M11" s="1009" t="str">
        <f t="shared" si="0"/>
        <v>Quota de Mercado</v>
      </c>
      <c r="N11" s="1010" t="str">
        <f t="shared" si="0"/>
        <v>Crescimento do mercado</v>
      </c>
    </row>
    <row r="12" spans="2:14" ht="13.5" customHeight="1" x14ac:dyDescent="0.2">
      <c r="B12" s="289"/>
      <c r="C12" s="290"/>
      <c r="D12" s="290"/>
      <c r="E12" s="275"/>
      <c r="F12" s="271" t="e">
        <f>+D12/E12</f>
        <v>#DIV/0!</v>
      </c>
      <c r="G12" s="278"/>
      <c r="H12" s="280"/>
      <c r="I12" s="291" t="s">
        <v>250</v>
      </c>
      <c r="J12" s="292" t="s">
        <v>232</v>
      </c>
      <c r="K12" s="284">
        <v>1408460.5</v>
      </c>
      <c r="L12" s="284">
        <v>18680872</v>
      </c>
      <c r="M12" s="271">
        <f>+K12/L12</f>
        <v>7.539586481830185E-2</v>
      </c>
      <c r="N12" s="268">
        <v>0.16</v>
      </c>
    </row>
    <row r="13" spans="2:14" ht="13.5" customHeight="1" x14ac:dyDescent="0.2">
      <c r="B13" s="282"/>
      <c r="C13" s="283"/>
      <c r="D13" s="283"/>
      <c r="E13" s="276"/>
      <c r="F13" s="272" t="e">
        <f>+D13/E13</f>
        <v>#DIV/0!</v>
      </c>
      <c r="G13" s="266"/>
      <c r="H13" s="280"/>
      <c r="I13" s="281" t="s">
        <v>251</v>
      </c>
      <c r="J13" s="284" t="s">
        <v>233</v>
      </c>
      <c r="K13" s="284">
        <v>1468323</v>
      </c>
      <c r="L13" s="284">
        <v>32154684</v>
      </c>
      <c r="M13" s="272">
        <f>+K13/L13</f>
        <v>4.5664357951706196E-2</v>
      </c>
      <c r="N13" s="268">
        <v>0.19</v>
      </c>
    </row>
    <row r="14" spans="2:14" ht="13.5" customHeight="1" x14ac:dyDescent="0.2">
      <c r="B14" s="282"/>
      <c r="C14" s="283"/>
      <c r="D14" s="283"/>
      <c r="E14" s="276"/>
      <c r="F14" s="272" t="e">
        <f t="shared" ref="F14:F30" si="1">+D14/E14</f>
        <v>#DIV/0!</v>
      </c>
      <c r="G14" s="266"/>
      <c r="H14" s="280"/>
      <c r="I14" s="281" t="s">
        <v>252</v>
      </c>
      <c r="J14" s="284" t="s">
        <v>234</v>
      </c>
      <c r="K14" s="284">
        <v>1752629.5</v>
      </c>
      <c r="L14" s="284">
        <v>16225698</v>
      </c>
      <c r="M14" s="272">
        <f t="shared" ref="M14:M24" si="2">+K14/L14</f>
        <v>0.1080156613293308</v>
      </c>
      <c r="N14" s="268">
        <v>0.09</v>
      </c>
    </row>
    <row r="15" spans="2:14" ht="13.5" customHeight="1" x14ac:dyDescent="0.2">
      <c r="B15" s="282"/>
      <c r="C15" s="283"/>
      <c r="D15" s="283"/>
      <c r="E15" s="276"/>
      <c r="F15" s="272" t="e">
        <f t="shared" si="1"/>
        <v>#DIV/0!</v>
      </c>
      <c r="G15" s="266"/>
      <c r="H15" s="280"/>
      <c r="I15" s="281" t="s">
        <v>253</v>
      </c>
      <c r="J15" s="284" t="s">
        <v>235</v>
      </c>
      <c r="K15" s="284">
        <v>1939683.5</v>
      </c>
      <c r="L15" s="284">
        <v>18599814</v>
      </c>
      <c r="M15" s="272">
        <f t="shared" si="2"/>
        <v>0.10428510199080486</v>
      </c>
      <c r="N15" s="268">
        <v>0.03</v>
      </c>
    </row>
    <row r="16" spans="2:14" ht="13.5" customHeight="1" x14ac:dyDescent="0.2">
      <c r="B16" s="282"/>
      <c r="C16" s="283"/>
      <c r="D16" s="283"/>
      <c r="E16" s="276"/>
      <c r="F16" s="272" t="e">
        <f t="shared" si="1"/>
        <v>#DIV/0!</v>
      </c>
      <c r="G16" s="266"/>
      <c r="H16" s="280"/>
      <c r="I16" s="281" t="s">
        <v>254</v>
      </c>
      <c r="J16" s="284" t="s">
        <v>236</v>
      </c>
      <c r="K16" s="284">
        <v>65816.5</v>
      </c>
      <c r="L16" s="284">
        <v>8336850</v>
      </c>
      <c r="M16" s="272">
        <f t="shared" si="2"/>
        <v>7.8946484583505769E-3</v>
      </c>
      <c r="N16" s="268">
        <v>0.01</v>
      </c>
    </row>
    <row r="17" spans="1:14" ht="13.5" customHeight="1" x14ac:dyDescent="0.2">
      <c r="B17" s="282"/>
      <c r="C17" s="283"/>
      <c r="D17" s="283"/>
      <c r="E17" s="276"/>
      <c r="F17" s="272" t="e">
        <f t="shared" si="1"/>
        <v>#DIV/0!</v>
      </c>
      <c r="G17" s="266"/>
      <c r="H17" s="280"/>
      <c r="I17" s="281" t="s">
        <v>255</v>
      </c>
      <c r="J17" s="284" t="s">
        <v>237</v>
      </c>
      <c r="K17" s="284">
        <v>493329</v>
      </c>
      <c r="L17" s="284">
        <v>6180340</v>
      </c>
      <c r="M17" s="272">
        <f t="shared" si="2"/>
        <v>7.9822307510590038E-2</v>
      </c>
      <c r="N17" s="268">
        <v>0.14000000000000001</v>
      </c>
    </row>
    <row r="18" spans="1:14" ht="13.5" customHeight="1" x14ac:dyDescent="0.2">
      <c r="B18" s="282"/>
      <c r="C18" s="283"/>
      <c r="D18" s="283"/>
      <c r="E18" s="276"/>
      <c r="F18" s="272" t="e">
        <f t="shared" si="1"/>
        <v>#DIV/0!</v>
      </c>
      <c r="G18" s="266"/>
      <c r="H18" s="280"/>
      <c r="I18" s="281" t="s">
        <v>256</v>
      </c>
      <c r="J18" s="284" t="s">
        <v>238</v>
      </c>
      <c r="K18" s="284">
        <v>511234.5</v>
      </c>
      <c r="L18" s="284">
        <v>6006974</v>
      </c>
      <c r="M18" s="272">
        <f>+K18/L18</f>
        <v>8.5106827497505394E-2</v>
      </c>
      <c r="N18" s="268">
        <v>0.14000000000000001</v>
      </c>
    </row>
    <row r="19" spans="1:14" ht="13.5" customHeight="1" x14ac:dyDescent="0.2">
      <c r="B19" s="282"/>
      <c r="C19" s="283"/>
      <c r="D19" s="283"/>
      <c r="E19" s="276"/>
      <c r="F19" s="272" t="e">
        <f t="shared" si="1"/>
        <v>#DIV/0!</v>
      </c>
      <c r="G19" s="266"/>
      <c r="H19" s="280"/>
      <c r="I19" s="281" t="s">
        <v>257</v>
      </c>
      <c r="J19" s="284" t="s">
        <v>239</v>
      </c>
      <c r="K19" s="284">
        <v>768933.5</v>
      </c>
      <c r="L19" s="284">
        <v>16942502</v>
      </c>
      <c r="M19" s="272">
        <f t="shared" si="2"/>
        <v>4.5384884711832996E-2</v>
      </c>
      <c r="N19" s="268">
        <v>0.03</v>
      </c>
    </row>
    <row r="20" spans="1:14" ht="13.5" customHeight="1" x14ac:dyDescent="0.2">
      <c r="B20" s="282"/>
      <c r="C20" s="283"/>
      <c r="D20" s="283"/>
      <c r="E20" s="276"/>
      <c r="F20" s="272" t="e">
        <f t="shared" si="1"/>
        <v>#DIV/0!</v>
      </c>
      <c r="G20" s="266"/>
      <c r="H20" s="84"/>
      <c r="I20" s="281" t="s">
        <v>258</v>
      </c>
      <c r="J20" s="284" t="s">
        <v>240</v>
      </c>
      <c r="K20" s="284">
        <v>1967415.5</v>
      </c>
      <c r="L20" s="284">
        <v>15727614</v>
      </c>
      <c r="M20" s="272">
        <f t="shared" si="2"/>
        <v>0.1250930687897096</v>
      </c>
      <c r="N20" s="268">
        <v>0.06</v>
      </c>
    </row>
    <row r="21" spans="1:14" ht="13.5" customHeight="1" x14ac:dyDescent="0.2">
      <c r="B21" s="282"/>
      <c r="C21" s="283"/>
      <c r="D21" s="283"/>
      <c r="E21" s="276"/>
      <c r="F21" s="272" t="e">
        <f t="shared" si="1"/>
        <v>#DIV/0!</v>
      </c>
      <c r="G21" s="266"/>
      <c r="H21" s="280"/>
      <c r="I21" s="281" t="s">
        <v>259</v>
      </c>
      <c r="J21" s="284" t="s">
        <v>241</v>
      </c>
      <c r="K21" s="284">
        <v>1726904.5</v>
      </c>
      <c r="L21" s="284">
        <v>11616534</v>
      </c>
      <c r="M21" s="272">
        <f t="shared" si="2"/>
        <v>0.14865918698296754</v>
      </c>
      <c r="N21" s="268">
        <v>0</v>
      </c>
    </row>
    <row r="22" spans="1:14" ht="13.5" customHeight="1" x14ac:dyDescent="0.2">
      <c r="B22" s="282"/>
      <c r="C22" s="283"/>
      <c r="D22" s="283"/>
      <c r="E22" s="276"/>
      <c r="F22" s="272" t="e">
        <f t="shared" si="1"/>
        <v>#DIV/0!</v>
      </c>
      <c r="G22" s="266"/>
      <c r="H22" s="280"/>
      <c r="I22" s="281" t="s">
        <v>260</v>
      </c>
      <c r="J22" s="284" t="s">
        <v>242</v>
      </c>
      <c r="K22" s="284">
        <v>1855527.5</v>
      </c>
      <c r="L22" s="284">
        <v>13078074</v>
      </c>
      <c r="M22" s="272">
        <f>+K22/L22</f>
        <v>0.14188079223286243</v>
      </c>
      <c r="N22" s="268">
        <v>0.08</v>
      </c>
    </row>
    <row r="23" spans="1:14" ht="13.5" customHeight="1" thickBot="1" x14ac:dyDescent="0.25">
      <c r="B23" s="282"/>
      <c r="C23" s="283"/>
      <c r="D23" s="283"/>
      <c r="E23" s="276"/>
      <c r="F23" s="272" t="e">
        <f t="shared" si="1"/>
        <v>#DIV/0!</v>
      </c>
      <c r="G23" s="266"/>
      <c r="H23" s="85"/>
      <c r="I23" s="308" t="s">
        <v>261</v>
      </c>
      <c r="J23" s="309" t="s">
        <v>243</v>
      </c>
      <c r="K23" s="309">
        <v>571206.5</v>
      </c>
      <c r="L23" s="309">
        <v>18513170</v>
      </c>
      <c r="M23" s="310">
        <f t="shared" si="2"/>
        <v>3.0854062270264899E-2</v>
      </c>
      <c r="N23" s="311">
        <v>0.08</v>
      </c>
    </row>
    <row r="24" spans="1:14" ht="13.5" customHeight="1" thickBot="1" x14ac:dyDescent="0.25">
      <c r="B24" s="282"/>
      <c r="C24" s="283"/>
      <c r="D24" s="283"/>
      <c r="E24" s="276"/>
      <c r="F24" s="272" t="e">
        <f t="shared" si="1"/>
        <v>#DIV/0!</v>
      </c>
      <c r="G24" s="266"/>
      <c r="H24" s="85"/>
      <c r="I24" s="1011" t="s">
        <v>656</v>
      </c>
      <c r="J24" s="1095" t="s">
        <v>660</v>
      </c>
      <c r="K24" s="1012">
        <v>1411772.5</v>
      </c>
      <c r="L24" s="1012">
        <v>8029114</v>
      </c>
      <c r="M24" s="1013">
        <f t="shared" si="2"/>
        <v>0.17583166710548637</v>
      </c>
      <c r="N24" s="1014">
        <v>0.15</v>
      </c>
    </row>
    <row r="25" spans="1:14" ht="13.5" customHeight="1" x14ac:dyDescent="0.2">
      <c r="B25" s="282"/>
      <c r="C25" s="283"/>
      <c r="D25" s="283"/>
      <c r="E25" s="276"/>
      <c r="F25" s="272" t="e">
        <f t="shared" si="1"/>
        <v>#DIV/0!</v>
      </c>
      <c r="G25" s="266"/>
      <c r="H25" s="85"/>
      <c r="I25" s="291"/>
      <c r="J25" s="284"/>
      <c r="K25" s="284"/>
      <c r="L25" s="284"/>
      <c r="M25" s="312"/>
      <c r="N25" s="313"/>
    </row>
    <row r="26" spans="1:14" ht="13.5" customHeight="1" x14ac:dyDescent="0.2">
      <c r="B26" s="282"/>
      <c r="C26" s="283"/>
      <c r="D26" s="283"/>
      <c r="E26" s="276"/>
      <c r="F26" s="272" t="e">
        <f t="shared" si="1"/>
        <v>#DIV/0!</v>
      </c>
      <c r="G26" s="266"/>
      <c r="H26" s="85"/>
      <c r="I26" s="281"/>
      <c r="J26" s="284"/>
      <c r="K26" s="284"/>
      <c r="L26" s="284"/>
      <c r="M26" s="272"/>
      <c r="N26" s="268"/>
    </row>
    <row r="27" spans="1:14" ht="13.5" customHeight="1" x14ac:dyDescent="0.2">
      <c r="B27" s="282"/>
      <c r="C27" s="283"/>
      <c r="D27" s="283"/>
      <c r="E27" s="276"/>
      <c r="F27" s="272" t="e">
        <f t="shared" si="1"/>
        <v>#DIV/0!</v>
      </c>
      <c r="G27" s="266"/>
      <c r="H27" s="85"/>
      <c r="I27" s="281"/>
      <c r="J27" s="284"/>
      <c r="K27" s="284"/>
      <c r="L27" s="284"/>
      <c r="M27" s="272"/>
      <c r="N27" s="268"/>
    </row>
    <row r="28" spans="1:14" ht="13.5" customHeight="1" x14ac:dyDescent="0.2">
      <c r="B28" s="282"/>
      <c r="C28" s="283"/>
      <c r="D28" s="283"/>
      <c r="E28" s="276"/>
      <c r="F28" s="272" t="e">
        <f t="shared" si="1"/>
        <v>#DIV/0!</v>
      </c>
      <c r="G28" s="264"/>
      <c r="H28" s="85"/>
      <c r="I28" s="281"/>
      <c r="J28" s="284"/>
      <c r="K28" s="284"/>
      <c r="L28" s="284"/>
      <c r="M28" s="272"/>
      <c r="N28" s="269"/>
    </row>
    <row r="29" spans="1:14" ht="13.5" customHeight="1" x14ac:dyDescent="0.2">
      <c r="B29" s="282"/>
      <c r="C29" s="283"/>
      <c r="D29" s="283"/>
      <c r="E29" s="276"/>
      <c r="F29" s="272" t="e">
        <f t="shared" si="1"/>
        <v>#DIV/0!</v>
      </c>
      <c r="G29" s="264"/>
      <c r="H29" s="85"/>
      <c r="I29" s="281"/>
      <c r="J29" s="284"/>
      <c r="K29" s="284"/>
      <c r="L29" s="284"/>
      <c r="M29" s="272"/>
      <c r="N29" s="269"/>
    </row>
    <row r="30" spans="1:14" ht="13.5" customHeight="1" x14ac:dyDescent="0.2">
      <c r="B30" s="282"/>
      <c r="C30" s="283"/>
      <c r="D30" s="283"/>
      <c r="E30" s="276"/>
      <c r="F30" s="272" t="e">
        <f t="shared" si="1"/>
        <v>#DIV/0!</v>
      </c>
      <c r="G30" s="264"/>
      <c r="H30" s="226"/>
      <c r="I30" s="281"/>
      <c r="J30" s="284"/>
      <c r="K30" s="284"/>
      <c r="L30" s="284"/>
      <c r="M30" s="272"/>
      <c r="N30" s="269"/>
    </row>
    <row r="31" spans="1:14" ht="13.5" customHeight="1" thickBot="1" x14ac:dyDescent="0.25">
      <c r="B31" s="285"/>
      <c r="C31" s="286"/>
      <c r="D31" s="286"/>
      <c r="E31" s="277"/>
      <c r="F31" s="273" t="e">
        <f>+D31/E31</f>
        <v>#DIV/0!</v>
      </c>
      <c r="G31" s="265"/>
      <c r="H31" s="226"/>
      <c r="I31" s="287"/>
      <c r="J31" s="288"/>
      <c r="K31" s="288"/>
      <c r="L31" s="288"/>
      <c r="M31" s="273"/>
      <c r="N31" s="270"/>
    </row>
    <row r="32" spans="1:14" ht="13.5" customHeight="1" x14ac:dyDescent="0.2">
      <c r="A32" s="301"/>
      <c r="B32" s="238"/>
      <c r="C32" s="238"/>
      <c r="D32" s="238"/>
      <c r="E32" s="238"/>
      <c r="F32" s="227"/>
      <c r="G32" s="227"/>
      <c r="H32" s="226"/>
      <c r="I32" s="280"/>
      <c r="J32" s="238"/>
      <c r="K32" s="238"/>
      <c r="L32" s="238"/>
      <c r="M32" s="227"/>
      <c r="N32" s="227"/>
    </row>
    <row r="33" spans="1:14" ht="13.5" customHeight="1" x14ac:dyDescent="0.2">
      <c r="A33" s="301"/>
      <c r="B33" s="238"/>
      <c r="C33" s="238"/>
      <c r="D33" s="238"/>
      <c r="E33" s="238"/>
      <c r="F33" s="227"/>
      <c r="G33" s="274" t="s">
        <v>263</v>
      </c>
      <c r="H33" s="226"/>
      <c r="I33" s="280"/>
      <c r="J33" s="238"/>
      <c r="K33" s="238"/>
      <c r="L33" s="238"/>
      <c r="M33" s="227"/>
      <c r="N33" s="274" t="str">
        <f>+G33</f>
        <v>Alerta:</v>
      </c>
    </row>
    <row r="34" spans="1:14" ht="13.5" customHeight="1" x14ac:dyDescent="0.2">
      <c r="A34" s="301"/>
      <c r="B34" s="238"/>
      <c r="C34" s="238"/>
      <c r="D34" s="238"/>
      <c r="E34" s="238"/>
      <c r="F34" s="227"/>
      <c r="G34" s="227"/>
      <c r="H34" s="226"/>
      <c r="I34" s="226"/>
      <c r="J34" s="263"/>
      <c r="K34" s="263"/>
      <c r="L34" s="263"/>
      <c r="M34" s="227"/>
      <c r="N34" s="227"/>
    </row>
    <row r="35" spans="1:14" ht="13.5" customHeight="1" x14ac:dyDescent="0.2">
      <c r="A35" s="301"/>
      <c r="B35" s="238"/>
      <c r="C35" s="238"/>
      <c r="D35" s="238"/>
      <c r="E35" s="238"/>
      <c r="F35" s="227"/>
      <c r="G35" s="227"/>
      <c r="H35" s="226"/>
      <c r="I35" s="226"/>
      <c r="J35" s="263"/>
      <c r="K35" s="263"/>
      <c r="L35" s="263"/>
      <c r="M35" s="227"/>
      <c r="N35" s="227"/>
    </row>
    <row r="36" spans="1:14" ht="13.5" customHeight="1" x14ac:dyDescent="0.2">
      <c r="A36" s="301"/>
      <c r="B36" s="238"/>
      <c r="C36" s="238"/>
      <c r="D36" s="238"/>
      <c r="E36" s="238"/>
      <c r="F36" s="227"/>
      <c r="G36" s="227"/>
      <c r="H36" s="226"/>
      <c r="I36" s="226"/>
      <c r="J36" s="263"/>
      <c r="K36" s="263"/>
      <c r="L36" s="263"/>
      <c r="M36" s="227"/>
      <c r="N36" s="227"/>
    </row>
    <row r="37" spans="1:14" ht="13.5" customHeight="1" x14ac:dyDescent="0.2">
      <c r="A37" s="301"/>
      <c r="B37" s="238"/>
      <c r="C37" s="238"/>
      <c r="D37" s="238"/>
      <c r="E37" s="238"/>
      <c r="F37" s="227"/>
      <c r="G37" s="227"/>
      <c r="H37" s="226"/>
      <c r="I37" s="226"/>
      <c r="J37" s="263"/>
      <c r="K37" s="263"/>
      <c r="L37" s="263"/>
      <c r="M37" s="227"/>
      <c r="N37" s="227"/>
    </row>
    <row r="38" spans="1:14" ht="13.5" customHeight="1" x14ac:dyDescent="0.2">
      <c r="A38" s="301"/>
      <c r="B38" s="238"/>
      <c r="C38" s="238"/>
      <c r="D38" s="238"/>
      <c r="E38" s="238"/>
      <c r="F38" s="227"/>
      <c r="G38" s="227"/>
      <c r="H38" s="226"/>
      <c r="I38" s="226"/>
      <c r="J38" s="263"/>
      <c r="K38" s="263"/>
      <c r="L38" s="263"/>
      <c r="M38" s="227"/>
      <c r="N38" s="227"/>
    </row>
    <row r="39" spans="1:14" ht="13.5" customHeight="1" x14ac:dyDescent="0.2">
      <c r="A39" s="301"/>
      <c r="B39" s="238"/>
      <c r="C39" s="238"/>
      <c r="D39" s="238"/>
      <c r="E39" s="238"/>
      <c r="F39" s="227"/>
      <c r="G39" s="227"/>
      <c r="H39" s="226"/>
      <c r="I39" s="226"/>
      <c r="J39" s="263"/>
      <c r="K39" s="263"/>
      <c r="L39" s="263"/>
      <c r="M39" s="227"/>
      <c r="N39" s="227"/>
    </row>
    <row r="40" spans="1:14" ht="13.5" customHeight="1" x14ac:dyDescent="0.2">
      <c r="A40" s="301"/>
      <c r="B40" s="238"/>
      <c r="C40" s="238"/>
      <c r="D40" s="238"/>
      <c r="E40" s="238"/>
      <c r="F40" s="227"/>
      <c r="G40" s="227"/>
      <c r="H40" s="226"/>
      <c r="I40" s="226"/>
      <c r="J40" s="263"/>
      <c r="K40" s="263"/>
      <c r="L40" s="263"/>
      <c r="M40" s="227"/>
      <c r="N40" s="227"/>
    </row>
    <row r="41" spans="1:14" ht="13.5" customHeight="1" x14ac:dyDescent="0.2">
      <c r="A41" s="301"/>
      <c r="B41" s="238"/>
      <c r="C41" s="238"/>
      <c r="D41" s="238"/>
      <c r="E41" s="238"/>
      <c r="F41" s="227"/>
      <c r="G41" s="227"/>
      <c r="H41" s="226"/>
      <c r="I41" s="226"/>
      <c r="J41" s="263"/>
      <c r="K41" s="263"/>
      <c r="L41" s="263"/>
      <c r="M41" s="227"/>
      <c r="N41" s="227"/>
    </row>
    <row r="42" spans="1:14" ht="13.5" customHeight="1" x14ac:dyDescent="0.2">
      <c r="A42" s="301"/>
      <c r="B42" s="238"/>
      <c r="C42" s="238"/>
      <c r="D42" s="238"/>
      <c r="E42" s="238"/>
      <c r="F42" s="227"/>
      <c r="G42" s="227"/>
      <c r="H42" s="226"/>
      <c r="I42" s="226"/>
      <c r="J42" s="238"/>
      <c r="K42" s="238"/>
      <c r="L42" s="238"/>
      <c r="M42" s="227"/>
      <c r="N42" s="227"/>
    </row>
    <row r="43" spans="1:14" ht="13.5" customHeight="1" x14ac:dyDescent="0.2">
      <c r="A43" s="301"/>
      <c r="B43" s="238"/>
      <c r="C43" s="238"/>
      <c r="D43" s="238"/>
      <c r="E43" s="238"/>
      <c r="F43" s="227"/>
      <c r="G43" s="227"/>
      <c r="H43" s="226"/>
      <c r="I43" s="226"/>
      <c r="J43" s="238"/>
      <c r="K43" s="238"/>
      <c r="L43" s="238"/>
      <c r="M43" s="227"/>
      <c r="N43" s="227"/>
    </row>
    <row r="44" spans="1:14" ht="13.5" customHeight="1" x14ac:dyDescent="0.2">
      <c r="A44" s="301"/>
      <c r="B44" s="238"/>
      <c r="C44" s="238"/>
      <c r="D44" s="238"/>
      <c r="E44" s="238"/>
      <c r="F44" s="227"/>
      <c r="G44" s="227"/>
      <c r="H44" s="226"/>
      <c r="I44" s="226"/>
      <c r="J44" s="238"/>
      <c r="K44" s="238"/>
      <c r="L44" s="238"/>
      <c r="M44" s="227"/>
      <c r="N44" s="227"/>
    </row>
    <row r="45" spans="1:14" ht="13.5" customHeight="1" x14ac:dyDescent="0.2">
      <c r="A45" s="301"/>
      <c r="B45" s="238"/>
      <c r="C45" s="238"/>
      <c r="D45" s="238"/>
      <c r="E45" s="238"/>
      <c r="F45" s="227"/>
      <c r="G45" s="227"/>
      <c r="H45" s="226"/>
      <c r="I45" s="226"/>
      <c r="J45" s="238"/>
      <c r="K45" s="238"/>
      <c r="L45" s="238"/>
      <c r="M45" s="227"/>
      <c r="N45" s="227"/>
    </row>
    <row r="46" spans="1:14" ht="13.5" customHeight="1" x14ac:dyDescent="0.2">
      <c r="A46" s="301"/>
      <c r="B46" s="238"/>
      <c r="C46" s="238"/>
      <c r="D46" s="238"/>
      <c r="E46" s="238"/>
      <c r="F46" s="227"/>
      <c r="G46" s="227"/>
      <c r="H46" s="226"/>
      <c r="I46" s="226"/>
      <c r="J46" s="238"/>
      <c r="K46" s="238"/>
      <c r="L46" s="238"/>
      <c r="M46" s="227"/>
      <c r="N46" s="227"/>
    </row>
    <row r="47" spans="1:14" ht="13.5" customHeight="1" x14ac:dyDescent="0.2">
      <c r="A47" s="301"/>
      <c r="B47" s="238"/>
      <c r="C47" s="238"/>
      <c r="D47" s="238"/>
      <c r="E47" s="238"/>
      <c r="F47" s="227"/>
      <c r="G47" s="227"/>
      <c r="H47" s="226"/>
      <c r="I47" s="226"/>
      <c r="J47" s="238"/>
      <c r="K47" s="238"/>
      <c r="L47" s="238"/>
      <c r="M47" s="227"/>
      <c r="N47" s="227"/>
    </row>
    <row r="48" spans="1:14" ht="13.5" customHeight="1" x14ac:dyDescent="0.2">
      <c r="A48" s="301"/>
      <c r="B48" s="238"/>
      <c r="C48" s="238"/>
      <c r="D48" s="238"/>
      <c r="E48" s="238"/>
      <c r="F48" s="227"/>
      <c r="G48" s="227"/>
      <c r="H48" s="226"/>
      <c r="I48" s="226"/>
      <c r="J48" s="238"/>
      <c r="K48" s="238"/>
      <c r="L48" s="238"/>
      <c r="M48" s="227"/>
      <c r="N48" s="227"/>
    </row>
    <row r="49" spans="1:14" ht="13.5" customHeight="1" x14ac:dyDescent="0.2">
      <c r="A49" s="301"/>
      <c r="B49" s="238"/>
      <c r="C49" s="238"/>
      <c r="D49" s="238"/>
      <c r="E49" s="238"/>
      <c r="F49" s="227"/>
      <c r="G49" s="227"/>
      <c r="H49" s="226"/>
      <c r="I49" s="226"/>
      <c r="J49" s="238"/>
      <c r="K49" s="238"/>
      <c r="L49" s="238"/>
      <c r="M49" s="227"/>
      <c r="N49" s="227"/>
    </row>
    <row r="50" spans="1:14" ht="13.5" customHeight="1" x14ac:dyDescent="0.2">
      <c r="A50" s="301"/>
      <c r="B50" s="238"/>
      <c r="C50" s="238"/>
      <c r="D50" s="238"/>
      <c r="E50" s="238"/>
      <c r="F50" s="227"/>
      <c r="G50" s="227"/>
      <c r="H50" s="81"/>
      <c r="I50" s="81"/>
      <c r="J50" s="238"/>
      <c r="K50" s="238"/>
      <c r="L50" s="238"/>
      <c r="M50" s="227"/>
      <c r="N50" s="227"/>
    </row>
    <row r="51" spans="1:14" ht="13.5" customHeight="1" x14ac:dyDescent="0.2">
      <c r="A51" s="301"/>
      <c r="B51" s="238"/>
      <c r="C51" s="238"/>
      <c r="D51" s="238"/>
      <c r="E51" s="238"/>
      <c r="F51" s="227"/>
      <c r="G51" s="227"/>
      <c r="H51" s="81"/>
      <c r="I51" s="81"/>
      <c r="J51" s="238"/>
      <c r="K51" s="238"/>
      <c r="L51" s="238"/>
      <c r="M51" s="227"/>
      <c r="N51" s="227"/>
    </row>
    <row r="52" spans="1:14" ht="13.5" customHeight="1" x14ac:dyDescent="0.2">
      <c r="A52" s="301"/>
      <c r="B52" s="238"/>
      <c r="C52" s="238"/>
      <c r="D52" s="238"/>
      <c r="E52" s="238"/>
      <c r="F52" s="227"/>
      <c r="G52" s="227"/>
      <c r="H52" s="81"/>
      <c r="I52" s="81"/>
      <c r="J52" s="238"/>
      <c r="K52" s="238"/>
      <c r="L52" s="238"/>
      <c r="M52" s="227"/>
      <c r="N52" s="227"/>
    </row>
    <row r="53" spans="1:14" ht="13.5" customHeight="1" x14ac:dyDescent="0.2">
      <c r="A53" s="301"/>
      <c r="B53" s="238"/>
      <c r="C53" s="238"/>
      <c r="D53" s="238"/>
      <c r="E53" s="238"/>
      <c r="F53" s="227"/>
      <c r="G53" s="227"/>
      <c r="H53" s="81"/>
      <c r="I53" s="81"/>
      <c r="J53" s="238"/>
      <c r="K53" s="238"/>
      <c r="L53" s="238"/>
      <c r="M53" s="227"/>
      <c r="N53" s="227"/>
    </row>
    <row r="54" spans="1:14" ht="13.5" customHeight="1" x14ac:dyDescent="0.2">
      <c r="A54" s="301"/>
      <c r="B54" s="238"/>
      <c r="C54" s="238"/>
      <c r="D54" s="238"/>
      <c r="E54" s="238"/>
      <c r="F54" s="227"/>
      <c r="G54" s="227"/>
      <c r="H54" s="81"/>
      <c r="I54" s="81"/>
      <c r="J54" s="238"/>
      <c r="K54" s="238"/>
      <c r="L54" s="238"/>
      <c r="M54" s="227"/>
      <c r="N54" s="227"/>
    </row>
    <row r="55" spans="1:14" ht="15.75" customHeight="1" x14ac:dyDescent="0.2">
      <c r="A55" s="301"/>
      <c r="B55" s="238"/>
      <c r="C55" s="238"/>
      <c r="D55" s="238"/>
      <c r="E55" s="238"/>
      <c r="F55" s="227"/>
      <c r="G55" s="227"/>
      <c r="H55" s="81"/>
      <c r="I55" s="81"/>
      <c r="J55" s="238"/>
      <c r="K55" s="238"/>
      <c r="L55" s="238"/>
      <c r="M55" s="227"/>
      <c r="N55" s="227"/>
    </row>
    <row r="56" spans="1:14" ht="13.5" customHeight="1" x14ac:dyDescent="0.2"/>
    <row r="57" spans="1:14" ht="13.5" customHeight="1" x14ac:dyDescent="0.2"/>
    <row r="58" spans="1:14" ht="13.5" hidden="1" customHeight="1" x14ac:dyDescent="0.2"/>
    <row r="59" spans="1:14" ht="13.5" hidden="1" customHeight="1" x14ac:dyDescent="0.2"/>
    <row r="60" spans="1:14" ht="13.5" hidden="1" customHeight="1" x14ac:dyDescent="0.2"/>
    <row r="61" spans="1:14" ht="13.5" hidden="1" customHeight="1" x14ac:dyDescent="0.2"/>
    <row r="62" spans="1:14" ht="13.5" hidden="1" customHeight="1" x14ac:dyDescent="0.2"/>
    <row r="63" spans="1:14" ht="13.5" hidden="1" customHeight="1" x14ac:dyDescent="0.2"/>
    <row r="64" spans="1:14"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sheetData>
  <sheetProtection sheet="1" objects="1" scenarios="1"/>
  <dataConsolidate/>
  <mergeCells count="8">
    <mergeCell ref="I2:J2"/>
    <mergeCell ref="I3:K3"/>
    <mergeCell ref="I5:N6"/>
    <mergeCell ref="I8:N9"/>
    <mergeCell ref="B3:D3"/>
    <mergeCell ref="B5:G5"/>
    <mergeCell ref="B6:G8"/>
    <mergeCell ref="B9:G9"/>
  </mergeCells>
  <conditionalFormatting sqref="B12:G31">
    <cfRule type="containsBlanks" dxfId="30" priority="3">
      <formula>LEN(TRIM(B12))=0</formula>
    </cfRule>
  </conditionalFormatting>
  <conditionalFormatting sqref="I12:N31">
    <cfRule type="containsBlanks" dxfId="29" priority="4">
      <formula>LEN(TRIM(I12))=0</formula>
    </cfRule>
  </conditionalFormatting>
  <dataValidations xWindow="943" yWindow="509" count="19">
    <dataValidation allowBlank="1" showInputMessage="1" showErrorMessage="1" promptTitle="Produto" prompt="Liste os produtos que a empresa tem" sqref="C12:C31" xr:uid="{94B230C6-C860-46B3-B79E-DCEE1952C1F1}"/>
    <dataValidation allowBlank="1" showInputMessage="1" showErrorMessage="1" promptTitle="Volume de negócios" prompt="Coloque o valor das vendas e prestação de serviços para cada produto" sqref="D12:D31" xr:uid="{E331D254-F25D-45DC-BC38-4DC52B5047CD}"/>
    <dataValidation allowBlank="1" showInputMessage="1" showErrorMessage="1" promptTitle="Mercado" prompt="Coloque o volume de negócios total no mercado para este tipo de produto. _x000a__x000a_Como alternativa pode colocar o valor de um concorrente específico, Nesse caso, deve alterar o valor máximo do eixo y do gráfico." sqref="E12:E31" xr:uid="{F90C2235-447D-4F23-83F2-6CEAADE873F7}"/>
    <dataValidation allowBlank="1" showInputMessage="1" showErrorMessage="1" promptTitle="Crescimento do mercado" prompt="Coloque a taxa de crescimento esperada para o mercado deste produto. Considere informação sobre preceção de vendas ou clientes, ou outras análises de mercado._x000a__x000a_Note-se que estamos a considerar uma taxa máxima de 20% no gráfico abaixo." sqref="G12:G31" xr:uid="{7EF97ECC-5F5A-42C4-9D7A-90ABB5A9D1CC}"/>
    <dataValidation allowBlank="1" showInputMessage="1" showErrorMessage="1" promptTitle="Produto" prompt="Código de referência de cada produto" sqref="B12:B31" xr:uid="{F7332F59-CC01-447F-8B6C-AE77B41629E0}"/>
    <dataValidation allowBlank="1" showInputMessage="1" showErrorMessage="1" promptTitle="Produto sustentável" prompt="Este é o produto inovador que a empresa criou. Como podemos ver no quadro abaixo, a empresa tem uma boa quota num mercado com um boa taxa de crescimento. Deve continuar a investir neste produto ou similares." sqref="I24 K24:N24" xr:uid="{2EFD655E-8D88-4BF2-9724-12ED61A529EA}"/>
    <dataValidation allowBlank="1" showInputMessage="1" showErrorMessage="1" promptTitle="Produto L" prompt="O produto não tem uma quota de mercado muito interessante nem taxa de crescimento muito aliciante. A empresa não deverá investir mas, dado o panorama geral dos seus produtos, pode mante-lo e esperar pela evolução do mercado e força de vendas." sqref="J23" xr:uid="{110E8111-EB6E-4DC1-8954-36F1536834FD}"/>
    <dataValidation allowBlank="1" showInputMessage="1" showErrorMessage="1" promptTitle="Produto novo sustentável" prompt="Este é o novo produto que a empresa adicionou ao seu portefólio. Como podemos ver no quadro abaixo, a empresa tem uma boa quota num mercado com um boa taxa de crescimento. Deve continuar a investir neste produto ou similares." sqref="J24" xr:uid="{01ED8B46-F348-4475-A64E-96A2A44C0F21}"/>
    <dataValidation allowBlank="1" showInputMessage="1" showErrorMessage="1" promptTitle="Produto K" prompt="O produto tem uma excelente quota de mercado e uma taxa de crescimento moderada. Este é um produto bem introduzido no mercado que deve ser mantido no portefólio da empresa. Não devem ser realizados investimentos extraordinários." sqref="J22" xr:uid="{916B68A4-8DB9-4BAC-9F85-49A272C1FE1A}"/>
    <dataValidation allowBlank="1" showInputMessage="1" showErrorMessage="1" promptTitle="Produto J" prompt="O produto tem uma excelente quota de mercado e uma taxa de crescimento irrisória Este é um produto bem introduzido num mercado saturado. Deve ser mantido no portefólio da empresa, contribuindo para a sua estabilidade, sem custos de investimento adicionais" sqref="J21" xr:uid="{99C38A29-7CA2-411E-BCC9-8D4EA708FCB3}"/>
    <dataValidation allowBlank="1" showInputMessage="1" showErrorMessage="1" promptTitle="Produto I" prompt="O produto tem uma boa quota de mercado e uma taxa de crescimento moderada. Este é um produto bem introduzido no mercado que deve ser mantido no portefólio da empresa. Não devem ser realizados investimentos extraordinários." sqref="J20" xr:uid="{FC450EC5-8C2F-4D5C-853F-6D196D41D049}"/>
    <dataValidation allowBlank="1" showInputMessage="1" showErrorMessage="1" promptTitle="Produto H" prompt="O produto não tem uma quota de mercado muito interessante nem taxa de crescimento aliciante. A empresa não deverá investir e, dado o panorama geral dos seus produtos, pode até abandoná-lo e focar em produtos mais rentáveis ou melhor posicionados." sqref="J19" xr:uid="{021DF35C-C237-4DCF-9F51-B7A570033033}"/>
    <dataValidation allowBlank="1" showInputMessage="1" showErrorMessage="1" promptTitle="Produto E" prompt="O produto tem uma quota de mercado e uma taxa de crescimento terríveis. A empresa não deverá investir e deve vender ou abandonar este produto." sqref="J16" xr:uid="{00378659-88AD-441F-A664-3B5474FBB234}"/>
    <dataValidation allowBlank="1" showInputMessage="1" showErrorMessage="1" promptTitle="Produto G" prompt="O produto não tem uma quota de mercado brilhante mas tem uma taxa de crescimento muito aliciante. Investimentos devem ser ponderados e bem fundamentados em termos de pesquisa, mas pode representar uma oportunidade se a empresa conseguir bom posicionamento" sqref="J18" xr:uid="{B4543674-11B5-4AF6-825A-ABA238A0CDD5}"/>
    <dataValidation allowBlank="1" showInputMessage="1" showErrorMessage="1" promptTitle="Produto F" prompt="O produto não tem uma quota de mercado brilhante mas tem uma taxa de crescimento muito aliciante. Investimentos devem ser ponderados e bem fundamentados em termos de pesquisa. À primeira vista, pelo global dos produtos, não deverá ser uma prioridade." sqref="J17" xr:uid="{54895AD5-4448-4E4F-A992-25C350962E87}"/>
    <dataValidation allowBlank="1" showInputMessage="1" showErrorMessage="1" promptTitle="Produto D" prompt="O produto tem uma razoável quota de mercado embora tenha um crescimento reduzido. Este é um produto no qual não se deve investir mas que deve ser mantido. Ponderar se pode ser readaptado para conseguir melhores taxas de crescimento." sqref="J15" xr:uid="{ED695863-3A57-4D55-B4D3-1FDC6F15D1A7}"/>
    <dataValidation allowBlank="1" showInputMessage="1" showErrorMessage="1" promptTitle="Produto C" prompt="O produto tem uma boa quota de mercado e uma taxa de crescimento interessante. Este é um produto bem introduzido no mercado ainda não estabilizado. Apesar de não ser aconcelhavel investir, este produto deve ser estimado no portefólio da empresa." sqref="J14" xr:uid="{83D835F7-25E8-4DC2-9E4A-55813C4B3184}"/>
    <dataValidation allowBlank="1" showInputMessage="1" showErrorMessage="1" promptTitle="Produto B" prompt="O produto não tem uma boa quota de mercado mas tem uma taxa de crescimento brilhante. Investimentos devem ser ponderados e bem fundamentados em termos de pesquisa, mas pode representar uma oportunidade se a empresa conseguir conquistar melhor quota." sqref="J13" xr:uid="{83A2870B-BC52-4976-A7D5-2F8B615CC1AF}"/>
    <dataValidation allowBlank="1" showInputMessage="1" showErrorMessage="1" promptTitle="Produto A" prompt="O produto não tem uma quota de mercado brilhante mas tem uma taxa de crescimento aliciante.  Investimentos devem ser ponderados e bem fundamentados em termos de pesquisa, mas pode representar uma oportunidade se a empresa conseguir um bom posicionamento" sqref="J12" xr:uid="{A62A6824-E9BD-4A29-83F8-7A5E24466D79}"/>
  </dataValidations>
  <pageMargins left="0.23622047244094491" right="0.23622047244094491" top="0.74803149606299213" bottom="0.74803149606299213" header="0.31496062992125984" footer="0.31496062992125984"/>
  <pageSetup paperSize="9" orientation="portrait" r:id="rId1"/>
  <headerFooter alignWithMargins="0">
    <oddHeader>&amp;L&amp;G&amp;R
&amp;F</oddHeader>
    <oddFooter>&amp;L&amp;A&amp;C&amp;G&amp;R&amp;P/&amp;N</oddFooter>
  </headerFooter>
  <drawing r:id="rId2"/>
  <legacy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3F1E4-4932-4C8A-9D0C-93A51F99DAF4}">
  <sheetPr>
    <tabColor theme="5" tint="-0.249977111117893"/>
  </sheetPr>
  <dimension ref="A1:FN100"/>
  <sheetViews>
    <sheetView view="pageLayout" zoomScaleNormal="100" workbookViewId="0"/>
  </sheetViews>
  <sheetFormatPr defaultColWidth="0" defaultRowHeight="0" customHeight="1" zeroHeight="1" x14ac:dyDescent="0.2"/>
  <cols>
    <col min="1" max="1" width="1.28515625" style="77" customWidth="1"/>
    <col min="2" max="2" width="7.28515625" style="77" customWidth="1"/>
    <col min="3" max="3" width="5.42578125" style="77" customWidth="1"/>
    <col min="4" max="4" width="20.85546875" style="77" customWidth="1"/>
    <col min="5" max="5" width="18.28515625" style="77" customWidth="1"/>
    <col min="6" max="6" width="4.5703125" style="77" customWidth="1"/>
    <col min="7" max="7" width="9" style="77" customWidth="1"/>
    <col min="8" max="8" width="10.42578125" style="77" customWidth="1"/>
    <col min="9" max="9" width="21.5703125" style="77" customWidth="1"/>
    <col min="10" max="10" width="0.85546875" style="77" customWidth="1"/>
    <col min="11" max="11" width="6.140625" style="77" customWidth="1"/>
    <col min="12" max="12" width="5" style="77" customWidth="1"/>
    <col min="13" max="13" width="21.140625" style="77" customWidth="1"/>
    <col min="14" max="14" width="19" style="77" customWidth="1"/>
    <col min="15" max="15" width="4.85546875" style="77" customWidth="1"/>
    <col min="16" max="16" width="10.42578125" style="77" customWidth="1"/>
    <col min="17" max="17" width="16.140625" style="77" customWidth="1"/>
    <col min="18" max="18" width="13.85546875" style="77" customWidth="1"/>
    <col min="19" max="19" width="1.140625" style="77" customWidth="1"/>
    <col min="20" max="21" width="22.140625" style="77" customWidth="1"/>
    <col min="22" max="23" width="22.140625" style="77" hidden="1" customWidth="1"/>
    <col min="24" max="24" width="9.5703125" style="77" hidden="1" customWidth="1"/>
    <col min="25" max="25" width="5" style="77" hidden="1" customWidth="1"/>
    <col min="26" max="26" width="17.140625" style="77" hidden="1" customWidth="1"/>
    <col min="27" max="27" width="16.7109375" style="77" hidden="1" customWidth="1"/>
    <col min="28" max="28" width="18.28515625" style="77" hidden="1" customWidth="1"/>
    <col min="29" max="29" width="18.7109375" style="77" hidden="1" customWidth="1"/>
    <col min="30" max="34" width="18.28515625" style="77" hidden="1" customWidth="1"/>
    <col min="35" max="43" width="17.140625" style="77" hidden="1" customWidth="1"/>
    <col min="44" max="44" width="18.28515625" style="77" hidden="1" customWidth="1"/>
    <col min="45" max="47" width="18.7109375" style="77" hidden="1" customWidth="1"/>
    <col min="48" max="48" width="17.7109375" style="77" hidden="1" customWidth="1"/>
    <col min="49" max="51" width="18.28515625" style="77" hidden="1" customWidth="1"/>
    <col min="52" max="54" width="18.7109375" style="77" hidden="1" customWidth="1"/>
    <col min="55" max="55" width="18.42578125" style="77" hidden="1" customWidth="1"/>
    <col min="56" max="56" width="18.7109375" style="77" hidden="1" customWidth="1"/>
    <col min="57" max="58" width="18.28515625" style="77" hidden="1" customWidth="1"/>
    <col min="59" max="59" width="18.7109375" style="77" hidden="1" customWidth="1"/>
    <col min="60" max="60" width="16.7109375" style="77" hidden="1" customWidth="1"/>
    <col min="61" max="67" width="17.140625" style="77" hidden="1" customWidth="1"/>
    <col min="68" max="71" width="18.28515625" style="77" hidden="1" customWidth="1"/>
    <col min="72" max="75" width="17.140625" style="77" hidden="1" customWidth="1"/>
    <col min="76" max="76" width="17.7109375" style="77" hidden="1" customWidth="1"/>
    <col min="77" max="78" width="18.28515625" style="77" hidden="1" customWidth="1"/>
    <col min="79" max="79" width="17.7109375" style="77" hidden="1" customWidth="1"/>
    <col min="80" max="80" width="18.28515625" style="77" hidden="1" customWidth="1"/>
    <col min="81" max="82" width="18.7109375" style="77" hidden="1" customWidth="1"/>
    <col min="83" max="89" width="18.28515625" style="77" hidden="1" customWidth="1"/>
    <col min="90" max="91" width="17.140625" style="77" hidden="1" customWidth="1"/>
    <col min="92" max="92" width="18.28515625" style="77" hidden="1" customWidth="1"/>
    <col min="93" max="93" width="17.7109375" style="77" hidden="1" customWidth="1"/>
    <col min="94" max="99" width="18.28515625" style="77" hidden="1" customWidth="1"/>
    <col min="100" max="102" width="18.7109375" style="77" hidden="1" customWidth="1"/>
    <col min="103" max="103" width="18.28515625" style="77" hidden="1" customWidth="1"/>
    <col min="104" max="106" width="18.7109375" style="77" hidden="1" customWidth="1"/>
    <col min="107" max="107" width="18.28515625" style="77" hidden="1" customWidth="1"/>
    <col min="108" max="108" width="18.140625" style="77" hidden="1" customWidth="1"/>
    <col min="109" max="109" width="18.7109375" style="77" hidden="1" customWidth="1"/>
    <col min="110" max="111" width="18.28515625" style="77" hidden="1" customWidth="1"/>
    <col min="112" max="112" width="17.7109375" style="77" hidden="1" customWidth="1"/>
    <col min="113" max="114" width="17.140625" style="77" hidden="1" customWidth="1"/>
    <col min="115" max="116" width="18.28515625" style="77" hidden="1" customWidth="1"/>
    <col min="117" max="118" width="18.7109375" style="77" hidden="1" customWidth="1"/>
    <col min="119" max="119" width="18.28515625" style="77" hidden="1" customWidth="1"/>
    <col min="120" max="121" width="18.7109375" style="77" hidden="1" customWidth="1"/>
    <col min="122" max="123" width="18.28515625" style="77" hidden="1" customWidth="1"/>
    <col min="124" max="126" width="18.7109375" style="77" hidden="1" customWidth="1"/>
    <col min="127" max="127" width="18.28515625" style="77" hidden="1" customWidth="1"/>
    <col min="128" max="128" width="18.7109375" style="77" hidden="1" customWidth="1"/>
    <col min="129" max="129" width="18.28515625" style="77" hidden="1" customWidth="1"/>
    <col min="130" max="130" width="17.7109375" style="77" hidden="1" customWidth="1"/>
    <col min="131" max="131" width="17.140625" style="77" hidden="1" customWidth="1"/>
    <col min="132" max="133" width="14.7109375" style="77" hidden="1" customWidth="1"/>
    <col min="134" max="135" width="15.140625" style="77" hidden="1" customWidth="1"/>
    <col min="136" max="136" width="15.42578125" style="77" hidden="1" customWidth="1"/>
    <col min="137" max="137" width="15" style="77" hidden="1" customWidth="1"/>
    <col min="138" max="138" width="13.7109375" style="77" hidden="1" customWidth="1"/>
    <col min="139" max="139" width="14.7109375" style="77" hidden="1" customWidth="1"/>
    <col min="140" max="140" width="17.140625" style="77" hidden="1" customWidth="1"/>
    <col min="141" max="141" width="18.28515625" style="77" hidden="1" customWidth="1"/>
    <col min="142" max="143" width="17.140625" style="77" hidden="1" customWidth="1"/>
    <col min="144" max="144" width="16.7109375" style="77" hidden="1" customWidth="1"/>
    <col min="145" max="155" width="17.140625" style="77" hidden="1" customWidth="1"/>
    <col min="156" max="156" width="17.7109375" style="77" hidden="1" customWidth="1"/>
    <col min="157" max="158" width="18.28515625" style="77" hidden="1" customWidth="1"/>
    <col min="159" max="159" width="17.140625" style="77" hidden="1" customWidth="1"/>
    <col min="160" max="170" width="18.28515625" style="77" hidden="1" customWidth="1"/>
    <col min="171" max="16384" width="9.140625" style="77" hidden="1"/>
  </cols>
  <sheetData>
    <row r="1" spans="2:18" ht="2.25" customHeight="1" x14ac:dyDescent="0.2"/>
    <row r="2" spans="2:18" ht="16.5" customHeight="1" x14ac:dyDescent="0.2">
      <c r="B2" s="267" t="str">
        <f>+'0.ÍNDICE'!C19</f>
        <v>Análise Combinada e definição da estratégia</v>
      </c>
      <c r="C2" s="267"/>
      <c r="D2" s="267"/>
      <c r="E2" s="296"/>
      <c r="F2" s="296"/>
      <c r="G2" s="296"/>
      <c r="H2" s="296"/>
      <c r="I2" s="296"/>
      <c r="J2" s="76"/>
      <c r="K2" s="77" t="str">
        <f>+B2</f>
        <v>Análise Combinada e definição da estratégia</v>
      </c>
      <c r="N2" s="296"/>
      <c r="O2" s="296"/>
      <c r="P2" s="296"/>
      <c r="Q2" s="296"/>
      <c r="R2" s="296"/>
    </row>
    <row r="3" spans="2:18" ht="25.5" customHeight="1" x14ac:dyDescent="0.35">
      <c r="B3" s="1238" t="str">
        <f>+'0.ÍNDICE'!D20</f>
        <v>SWOT</v>
      </c>
      <c r="C3" s="1238"/>
      <c r="D3" s="1238"/>
      <c r="E3" s="1239"/>
      <c r="F3" s="1006" t="str">
        <f>+'1.1.Ficha Emp'!D7</f>
        <v>Empresa XPTO</v>
      </c>
      <c r="G3" s="294"/>
      <c r="H3" s="294"/>
      <c r="I3" s="294"/>
      <c r="K3" s="1238" t="str">
        <f>+B3</f>
        <v>SWOT</v>
      </c>
      <c r="L3" s="1238"/>
      <c r="M3" s="1238"/>
      <c r="N3" s="1239"/>
      <c r="O3" s="1015" t="str">
        <f>+'2.1.1.PESTAL'!L3</f>
        <v>EXEMPLO</v>
      </c>
      <c r="P3" s="295"/>
      <c r="Q3" s="295"/>
      <c r="R3" s="295"/>
    </row>
    <row r="4" spans="2:18" ht="6" customHeight="1" x14ac:dyDescent="0.35">
      <c r="B4" s="78"/>
      <c r="C4" s="78"/>
      <c r="D4" s="78"/>
      <c r="E4" s="78"/>
      <c r="F4" s="79"/>
      <c r="G4" s="79"/>
      <c r="H4" s="79"/>
      <c r="I4" s="79"/>
      <c r="L4" s="78"/>
      <c r="M4" s="78"/>
      <c r="N4" s="78"/>
    </row>
    <row r="5" spans="2:18" ht="19.5" customHeight="1" x14ac:dyDescent="0.2">
      <c r="B5" s="1256" t="s">
        <v>663</v>
      </c>
      <c r="C5" s="1256"/>
      <c r="D5" s="1256"/>
      <c r="E5" s="1256"/>
      <c r="F5" s="1256"/>
      <c r="G5" s="1256"/>
      <c r="H5" s="1256"/>
      <c r="I5" s="1256"/>
      <c r="K5" s="1255" t="s">
        <v>310</v>
      </c>
      <c r="L5" s="1255"/>
      <c r="M5" s="1255"/>
      <c r="N5" s="1255"/>
      <c r="O5" s="1255"/>
      <c r="P5" s="1255"/>
      <c r="Q5" s="1255"/>
      <c r="R5" s="1255"/>
    </row>
    <row r="6" spans="2:18" ht="19.5" customHeight="1" thickBot="1" x14ac:dyDescent="0.25">
      <c r="B6" s="1303" t="s">
        <v>269</v>
      </c>
      <c r="C6" s="1303"/>
      <c r="D6" s="1303"/>
      <c r="E6" s="1303"/>
      <c r="F6" s="1303"/>
      <c r="G6" s="1303"/>
      <c r="H6" s="1303"/>
      <c r="I6" s="1303"/>
      <c r="K6" s="1255"/>
      <c r="L6" s="1255"/>
      <c r="M6" s="1255"/>
      <c r="N6" s="1255"/>
      <c r="O6" s="1255"/>
      <c r="P6" s="1255"/>
      <c r="Q6" s="1255"/>
      <c r="R6" s="1255"/>
    </row>
    <row r="7" spans="2:18" ht="6" customHeight="1" x14ac:dyDescent="0.2">
      <c r="B7" s="1224"/>
      <c r="C7" s="1224"/>
      <c r="D7" s="1224"/>
      <c r="E7" s="1224"/>
      <c r="F7" s="1224"/>
      <c r="G7" s="1224"/>
      <c r="H7" s="1224"/>
      <c r="I7" s="1224"/>
      <c r="K7" s="1285" t="str">
        <f>+'2.1.1.PESTAL'!J8</f>
        <v>CENÁRIO: pequena empresa, com mais de 40 anos, do setor da pedra natural, com extração e transformação de granitos para pavimentos e revestimentos, de carácter exportador para o mercado europeu. A empresa está em crescimento,  tem produtos com acabamentos diversificados e não se encontra certificada por nenhuma norma. Em termos de clientes, estes são bastantes mas de pequena dimensão. Já os fornecedores são poucos mas grandes.</v>
      </c>
      <c r="L7" s="1286"/>
      <c r="M7" s="1286"/>
      <c r="N7" s="1286"/>
      <c r="O7" s="1286"/>
      <c r="P7" s="1286"/>
      <c r="Q7" s="1286"/>
      <c r="R7" s="1287"/>
    </row>
    <row r="8" spans="2:18" ht="36" customHeight="1" x14ac:dyDescent="0.2">
      <c r="B8" s="1224"/>
      <c r="C8" s="1224"/>
      <c r="D8" s="1224"/>
      <c r="E8" s="1224"/>
      <c r="F8" s="1224"/>
      <c r="G8" s="1224"/>
      <c r="H8" s="1224"/>
      <c r="I8" s="1224"/>
      <c r="K8" s="1347"/>
      <c r="L8" s="1255"/>
      <c r="M8" s="1255"/>
      <c r="N8" s="1255"/>
      <c r="O8" s="1255"/>
      <c r="P8" s="1255"/>
      <c r="Q8" s="1255"/>
      <c r="R8" s="1348"/>
    </row>
    <row r="9" spans="2:18" ht="30.75" customHeight="1" thickBot="1" x14ac:dyDescent="0.25">
      <c r="B9" s="1245" t="str">
        <f>+'2.1.1.PESTAL'!B9</f>
        <v xml:space="preserve">            Preencha o quadro seguinte de acordo com as instruções e o exemplo à direita.</v>
      </c>
      <c r="C9" s="1245"/>
      <c r="D9" s="1245"/>
      <c r="E9" s="1245"/>
      <c r="F9" s="1245"/>
      <c r="G9" s="1245"/>
      <c r="H9" s="1245"/>
      <c r="I9" s="1245"/>
      <c r="K9" s="1288"/>
      <c r="L9" s="1289"/>
      <c r="M9" s="1289"/>
      <c r="N9" s="1289"/>
      <c r="O9" s="1289"/>
      <c r="P9" s="1289"/>
      <c r="Q9" s="1289"/>
      <c r="R9" s="1290"/>
    </row>
    <row r="10" spans="2:18" ht="10.5" customHeight="1" thickBot="1" x14ac:dyDescent="0.25">
      <c r="E10" s="81"/>
      <c r="F10" s="81"/>
      <c r="G10" s="81"/>
      <c r="H10" s="104"/>
      <c r="I10" s="104"/>
      <c r="J10" s="81"/>
      <c r="K10" s="81"/>
      <c r="L10" s="81"/>
      <c r="M10" s="81"/>
      <c r="N10" s="81"/>
      <c r="O10" s="81"/>
      <c r="P10" s="81"/>
      <c r="Q10" s="81"/>
      <c r="R10" s="81"/>
    </row>
    <row r="11" spans="2:18" ht="28.5" customHeight="1" thickBot="1" x14ac:dyDescent="0.25">
      <c r="B11" s="297"/>
      <c r="C11" s="1378" t="s">
        <v>193</v>
      </c>
      <c r="D11" s="1372"/>
      <c r="E11" s="1379"/>
      <c r="F11" s="1371" t="s">
        <v>264</v>
      </c>
      <c r="G11" s="1372"/>
      <c r="H11" s="1372"/>
      <c r="I11" s="1373"/>
      <c r="J11" s="279"/>
      <c r="K11" s="297"/>
      <c r="L11" s="1378" t="str">
        <f>+C11</f>
        <v>Forças</v>
      </c>
      <c r="M11" s="1372"/>
      <c r="N11" s="1379"/>
      <c r="O11" s="1371" t="str">
        <f>+F11</f>
        <v>Fraquezas</v>
      </c>
      <c r="P11" s="1372"/>
      <c r="Q11" s="1372"/>
      <c r="R11" s="1373"/>
    </row>
    <row r="12" spans="2:18" ht="18" customHeight="1" x14ac:dyDescent="0.2">
      <c r="B12" s="1362" t="s">
        <v>268</v>
      </c>
      <c r="C12" s="328" t="s">
        <v>280</v>
      </c>
      <c r="D12" s="1382"/>
      <c r="E12" s="1383"/>
      <c r="F12" s="329" t="s">
        <v>290</v>
      </c>
      <c r="G12" s="1384"/>
      <c r="H12" s="1384"/>
      <c r="I12" s="1383"/>
      <c r="J12" s="280"/>
      <c r="K12" s="1362" t="str">
        <f>+B12</f>
        <v>Fatores Internos</v>
      </c>
      <c r="L12" s="328" t="str">
        <f>+C12</f>
        <v>S1</v>
      </c>
      <c r="M12" s="1366" t="s">
        <v>664</v>
      </c>
      <c r="N12" s="1367"/>
      <c r="O12" s="329" t="str">
        <f>+F12</f>
        <v>W1</v>
      </c>
      <c r="P12" s="1389" t="s">
        <v>220</v>
      </c>
      <c r="Q12" s="1389"/>
      <c r="R12" s="1367"/>
    </row>
    <row r="13" spans="2:18" ht="18" customHeight="1" x14ac:dyDescent="0.2">
      <c r="B13" s="1363"/>
      <c r="C13" s="330" t="s">
        <v>281</v>
      </c>
      <c r="D13" s="1353"/>
      <c r="E13" s="1368"/>
      <c r="F13" s="331" t="s">
        <v>291</v>
      </c>
      <c r="G13" s="1352"/>
      <c r="H13" s="1353"/>
      <c r="I13" s="1368"/>
      <c r="J13" s="280"/>
      <c r="K13" s="1363"/>
      <c r="L13" s="330" t="str">
        <f>+C13</f>
        <v>S2</v>
      </c>
      <c r="M13" s="1350" t="s">
        <v>666</v>
      </c>
      <c r="N13" s="1351"/>
      <c r="O13" s="331" t="str">
        <f>+F13</f>
        <v>W2</v>
      </c>
      <c r="P13" s="1349" t="s">
        <v>580</v>
      </c>
      <c r="Q13" s="1350"/>
      <c r="R13" s="1351"/>
    </row>
    <row r="14" spans="2:18" ht="18" customHeight="1" x14ac:dyDescent="0.2">
      <c r="B14" s="1363"/>
      <c r="C14" s="330" t="s">
        <v>282</v>
      </c>
      <c r="D14" s="1353"/>
      <c r="E14" s="1368"/>
      <c r="F14" s="331" t="s">
        <v>292</v>
      </c>
      <c r="G14" s="1352"/>
      <c r="H14" s="1353"/>
      <c r="I14" s="1368"/>
      <c r="J14" s="280"/>
      <c r="K14" s="1363"/>
      <c r="L14" s="330" t="str">
        <f t="shared" ref="L14:L21" si="0">+C14</f>
        <v>S3</v>
      </c>
      <c r="M14" s="1350" t="s">
        <v>321</v>
      </c>
      <c r="N14" s="1351"/>
      <c r="O14" s="331" t="str">
        <f t="shared" ref="O14:O21" si="1">+F14</f>
        <v>W3</v>
      </c>
      <c r="P14" s="1349" t="s">
        <v>672</v>
      </c>
      <c r="Q14" s="1350"/>
      <c r="R14" s="1351"/>
    </row>
    <row r="15" spans="2:18" ht="18" customHeight="1" x14ac:dyDescent="0.2">
      <c r="B15" s="1363"/>
      <c r="C15" s="330" t="s">
        <v>283</v>
      </c>
      <c r="D15" s="1353"/>
      <c r="E15" s="1368"/>
      <c r="F15" s="331" t="s">
        <v>293</v>
      </c>
      <c r="G15" s="1352"/>
      <c r="H15" s="1353"/>
      <c r="I15" s="1368"/>
      <c r="J15" s="280"/>
      <c r="K15" s="1363"/>
      <c r="L15" s="330" t="str">
        <f t="shared" si="0"/>
        <v>S4</v>
      </c>
      <c r="M15" s="1350" t="s">
        <v>665</v>
      </c>
      <c r="N15" s="1351"/>
      <c r="O15" s="331" t="str">
        <f t="shared" si="1"/>
        <v>W4</v>
      </c>
      <c r="P15" s="1349" t="s">
        <v>669</v>
      </c>
      <c r="Q15" s="1350"/>
      <c r="R15" s="1351"/>
    </row>
    <row r="16" spans="2:18" ht="18" customHeight="1" x14ac:dyDescent="0.2">
      <c r="B16" s="1363"/>
      <c r="C16" s="330" t="s">
        <v>284</v>
      </c>
      <c r="D16" s="1353"/>
      <c r="E16" s="1368"/>
      <c r="F16" s="331" t="s">
        <v>294</v>
      </c>
      <c r="G16" s="1352"/>
      <c r="H16" s="1353"/>
      <c r="I16" s="1368"/>
      <c r="J16" s="280"/>
      <c r="K16" s="1363"/>
      <c r="L16" s="330" t="str">
        <f t="shared" si="0"/>
        <v>S5</v>
      </c>
      <c r="M16" s="1350" t="s">
        <v>322</v>
      </c>
      <c r="N16" s="1351"/>
      <c r="O16" s="331" t="str">
        <f t="shared" si="1"/>
        <v>W5</v>
      </c>
      <c r="P16" s="1349" t="s">
        <v>678</v>
      </c>
      <c r="Q16" s="1350"/>
      <c r="R16" s="1351"/>
    </row>
    <row r="17" spans="2:18" ht="18" customHeight="1" x14ac:dyDescent="0.2">
      <c r="B17" s="1363"/>
      <c r="C17" s="330" t="s">
        <v>285</v>
      </c>
      <c r="D17" s="1353"/>
      <c r="E17" s="1368"/>
      <c r="F17" s="331" t="s">
        <v>295</v>
      </c>
      <c r="G17" s="1352"/>
      <c r="H17" s="1353"/>
      <c r="I17" s="1368"/>
      <c r="J17" s="280"/>
      <c r="K17" s="1363"/>
      <c r="L17" s="330" t="str">
        <f t="shared" si="0"/>
        <v>S6</v>
      </c>
      <c r="M17" s="1349" t="s">
        <v>667</v>
      </c>
      <c r="N17" s="1351"/>
      <c r="O17" s="331" t="str">
        <f t="shared" si="1"/>
        <v>W6</v>
      </c>
      <c r="P17" s="1349" t="s">
        <v>670</v>
      </c>
      <c r="Q17" s="1350"/>
      <c r="R17" s="1351"/>
    </row>
    <row r="18" spans="2:18" ht="18" customHeight="1" x14ac:dyDescent="0.2">
      <c r="B18" s="1363"/>
      <c r="C18" s="330" t="s">
        <v>286</v>
      </c>
      <c r="D18" s="1353"/>
      <c r="E18" s="1368"/>
      <c r="F18" s="331" t="s">
        <v>296</v>
      </c>
      <c r="G18" s="1352"/>
      <c r="H18" s="1353"/>
      <c r="I18" s="1368"/>
      <c r="J18" s="280"/>
      <c r="K18" s="1363"/>
      <c r="L18" s="330" t="str">
        <f t="shared" si="0"/>
        <v>S7</v>
      </c>
      <c r="M18" s="1349" t="s">
        <v>668</v>
      </c>
      <c r="N18" s="1351"/>
      <c r="O18" s="331" t="str">
        <f t="shared" si="1"/>
        <v>W7</v>
      </c>
      <c r="P18" s="1349" t="s">
        <v>671</v>
      </c>
      <c r="Q18" s="1350"/>
      <c r="R18" s="1351"/>
    </row>
    <row r="19" spans="2:18" ht="18" customHeight="1" x14ac:dyDescent="0.2">
      <c r="B19" s="1363"/>
      <c r="C19" s="330" t="s">
        <v>287</v>
      </c>
      <c r="D19" s="1353"/>
      <c r="E19" s="1368"/>
      <c r="F19" s="331" t="s">
        <v>297</v>
      </c>
      <c r="G19" s="1352"/>
      <c r="H19" s="1353"/>
      <c r="I19" s="1368"/>
      <c r="J19" s="280"/>
      <c r="K19" s="1363"/>
      <c r="L19" s="330" t="str">
        <f t="shared" si="0"/>
        <v>S8</v>
      </c>
      <c r="M19" s="1349" t="s">
        <v>674</v>
      </c>
      <c r="N19" s="1351"/>
      <c r="O19" s="331" t="str">
        <f t="shared" si="1"/>
        <v>W8</v>
      </c>
      <c r="P19" s="1349" t="s">
        <v>673</v>
      </c>
      <c r="Q19" s="1350"/>
      <c r="R19" s="1351"/>
    </row>
    <row r="20" spans="2:18" ht="18" customHeight="1" x14ac:dyDescent="0.2">
      <c r="B20" s="1363"/>
      <c r="C20" s="330" t="s">
        <v>288</v>
      </c>
      <c r="D20" s="1353"/>
      <c r="E20" s="1368"/>
      <c r="F20" s="331" t="s">
        <v>298</v>
      </c>
      <c r="G20" s="1352"/>
      <c r="H20" s="1353"/>
      <c r="I20" s="1368"/>
      <c r="J20" s="84"/>
      <c r="K20" s="1363"/>
      <c r="L20" s="330" t="str">
        <f t="shared" si="0"/>
        <v>S9</v>
      </c>
      <c r="M20" s="1350"/>
      <c r="N20" s="1351"/>
      <c r="O20" s="331" t="str">
        <f t="shared" si="1"/>
        <v>W9</v>
      </c>
      <c r="P20" s="1349"/>
      <c r="Q20" s="1350"/>
      <c r="R20" s="1351"/>
    </row>
    <row r="21" spans="2:18" ht="18" customHeight="1" x14ac:dyDescent="0.2">
      <c r="B21" s="1363"/>
      <c r="C21" s="330" t="s">
        <v>289</v>
      </c>
      <c r="D21" s="1353"/>
      <c r="E21" s="1368"/>
      <c r="F21" s="331" t="s">
        <v>299</v>
      </c>
      <c r="G21" s="1352"/>
      <c r="H21" s="1353"/>
      <c r="I21" s="1368"/>
      <c r="J21" s="280"/>
      <c r="K21" s="1363"/>
      <c r="L21" s="330" t="str">
        <f t="shared" si="0"/>
        <v>S10</v>
      </c>
      <c r="M21" s="1350"/>
      <c r="N21" s="1351"/>
      <c r="O21" s="331" t="str">
        <f t="shared" si="1"/>
        <v>W10</v>
      </c>
      <c r="P21" s="1349"/>
      <c r="Q21" s="1350"/>
      <c r="R21" s="1351"/>
    </row>
    <row r="22" spans="2:18" ht="18" customHeight="1" x14ac:dyDescent="0.2">
      <c r="B22" s="1363"/>
      <c r="C22" s="330" t="s">
        <v>311</v>
      </c>
      <c r="D22" s="1353"/>
      <c r="E22" s="1368"/>
      <c r="F22" s="331" t="s">
        <v>313</v>
      </c>
      <c r="G22" s="1352"/>
      <c r="H22" s="1353"/>
      <c r="I22" s="1368"/>
      <c r="J22" s="280"/>
      <c r="K22" s="1363"/>
      <c r="L22" s="330" t="str">
        <f t="shared" ref="L22:L23" si="2">+C22</f>
        <v>S11</v>
      </c>
      <c r="M22" s="1350"/>
      <c r="N22" s="1351"/>
      <c r="O22" s="331" t="str">
        <f t="shared" ref="O22:O23" si="3">+F22</f>
        <v>W11</v>
      </c>
      <c r="P22" s="1349"/>
      <c r="Q22" s="1350"/>
      <c r="R22" s="1351"/>
    </row>
    <row r="23" spans="2:18" ht="17.25" customHeight="1" thickBot="1" x14ac:dyDescent="0.25">
      <c r="B23" s="1364"/>
      <c r="C23" s="330" t="s">
        <v>312</v>
      </c>
      <c r="D23" s="1353"/>
      <c r="E23" s="1368"/>
      <c r="F23" s="331" t="s">
        <v>314</v>
      </c>
      <c r="G23" s="1352"/>
      <c r="H23" s="1353"/>
      <c r="I23" s="1368"/>
      <c r="J23" s="280"/>
      <c r="K23" s="1364"/>
      <c r="L23" s="330" t="str">
        <f t="shared" si="2"/>
        <v>S12</v>
      </c>
      <c r="M23" s="1350"/>
      <c r="N23" s="1351"/>
      <c r="O23" s="331" t="str">
        <f t="shared" si="3"/>
        <v>W12</v>
      </c>
      <c r="P23" s="1349"/>
      <c r="Q23" s="1350"/>
      <c r="R23" s="1351"/>
    </row>
    <row r="24" spans="2:18" ht="28.5" customHeight="1" thickBot="1" x14ac:dyDescent="0.25">
      <c r="B24" s="297"/>
      <c r="C24" s="1374" t="s">
        <v>265</v>
      </c>
      <c r="D24" s="1380"/>
      <c r="E24" s="1381"/>
      <c r="F24" s="1374" t="s">
        <v>266</v>
      </c>
      <c r="G24" s="1375"/>
      <c r="H24" s="1376"/>
      <c r="I24" s="1377"/>
      <c r="J24" s="226"/>
      <c r="K24" s="297"/>
      <c r="L24" s="1374" t="str">
        <f>+C24</f>
        <v>Oportunidades</v>
      </c>
      <c r="M24" s="1380"/>
      <c r="N24" s="1381"/>
      <c r="O24" s="1374" t="str">
        <f>+F24</f>
        <v>Ameaças</v>
      </c>
      <c r="P24" s="1375"/>
      <c r="Q24" s="1376"/>
      <c r="R24" s="1377"/>
    </row>
    <row r="25" spans="2:18" ht="18" customHeight="1" x14ac:dyDescent="0.2">
      <c r="B25" s="1362" t="s">
        <v>267</v>
      </c>
      <c r="C25" s="332" t="s">
        <v>270</v>
      </c>
      <c r="D25" s="1392"/>
      <c r="E25" s="1370"/>
      <c r="F25" s="332" t="s">
        <v>300</v>
      </c>
      <c r="G25" s="1369"/>
      <c r="H25" s="1369"/>
      <c r="I25" s="1370"/>
      <c r="J25" s="226"/>
      <c r="K25" s="1362" t="str">
        <f>+B25</f>
        <v>Fatores Externos</v>
      </c>
      <c r="L25" s="333" t="str">
        <f>+C25</f>
        <v>O1</v>
      </c>
      <c r="M25" s="1385" t="s">
        <v>324</v>
      </c>
      <c r="N25" s="1386"/>
      <c r="O25" s="334" t="str">
        <f>+F25</f>
        <v>T1</v>
      </c>
      <c r="P25" s="1387" t="s">
        <v>326</v>
      </c>
      <c r="Q25" s="1387"/>
      <c r="R25" s="1388"/>
    </row>
    <row r="26" spans="2:18" ht="18" customHeight="1" x14ac:dyDescent="0.2">
      <c r="B26" s="1363"/>
      <c r="C26" s="335" t="s">
        <v>271</v>
      </c>
      <c r="D26" s="1353"/>
      <c r="E26" s="1354"/>
      <c r="F26" s="335" t="s">
        <v>301</v>
      </c>
      <c r="G26" s="1352"/>
      <c r="H26" s="1353"/>
      <c r="I26" s="1354"/>
      <c r="J26" s="226"/>
      <c r="K26" s="1363"/>
      <c r="L26" s="330" t="str">
        <f>+C26</f>
        <v>O2</v>
      </c>
      <c r="M26" s="1350" t="s">
        <v>325</v>
      </c>
      <c r="N26" s="1351"/>
      <c r="O26" s="331" t="str">
        <f>+F26</f>
        <v>T2</v>
      </c>
      <c r="P26" s="1349" t="s">
        <v>329</v>
      </c>
      <c r="Q26" s="1350"/>
      <c r="R26" s="1365"/>
    </row>
    <row r="27" spans="2:18" ht="18" customHeight="1" x14ac:dyDescent="0.2">
      <c r="B27" s="1363"/>
      <c r="C27" s="335" t="s">
        <v>272</v>
      </c>
      <c r="D27" s="1353"/>
      <c r="E27" s="1354"/>
      <c r="F27" s="335" t="s">
        <v>302</v>
      </c>
      <c r="G27" s="1352"/>
      <c r="H27" s="1353"/>
      <c r="I27" s="1354"/>
      <c r="J27" s="226"/>
      <c r="K27" s="1363"/>
      <c r="L27" s="330" t="str">
        <f t="shared" ref="L27:L36" si="4">+C27</f>
        <v>O3</v>
      </c>
      <c r="M27" s="1350" t="s">
        <v>675</v>
      </c>
      <c r="N27" s="1351"/>
      <c r="O27" s="331" t="str">
        <f t="shared" ref="O27:O36" si="5">+F27</f>
        <v>T3</v>
      </c>
      <c r="P27" s="1349" t="s">
        <v>328</v>
      </c>
      <c r="Q27" s="1350"/>
      <c r="R27" s="1365"/>
    </row>
    <row r="28" spans="2:18" ht="18" customHeight="1" x14ac:dyDescent="0.2">
      <c r="B28" s="1363"/>
      <c r="C28" s="335" t="s">
        <v>273</v>
      </c>
      <c r="D28" s="1353"/>
      <c r="E28" s="1354"/>
      <c r="F28" s="335" t="s">
        <v>303</v>
      </c>
      <c r="G28" s="1352"/>
      <c r="H28" s="1353"/>
      <c r="I28" s="1354"/>
      <c r="J28" s="226"/>
      <c r="K28" s="1363"/>
      <c r="L28" s="330" t="str">
        <f t="shared" si="4"/>
        <v>O4</v>
      </c>
      <c r="M28" s="1349" t="s">
        <v>689</v>
      </c>
      <c r="N28" s="1351"/>
      <c r="O28" s="331" t="str">
        <f t="shared" si="5"/>
        <v>T4</v>
      </c>
      <c r="P28" s="1349" t="s">
        <v>327</v>
      </c>
      <c r="Q28" s="1350"/>
      <c r="R28" s="1365"/>
    </row>
    <row r="29" spans="2:18" ht="18" customHeight="1" x14ac:dyDescent="0.2">
      <c r="B29" s="1363"/>
      <c r="C29" s="335" t="s">
        <v>274</v>
      </c>
      <c r="D29" s="1353"/>
      <c r="E29" s="1354"/>
      <c r="F29" s="335" t="s">
        <v>304</v>
      </c>
      <c r="G29" s="1352"/>
      <c r="H29" s="1353"/>
      <c r="I29" s="1354"/>
      <c r="J29" s="226"/>
      <c r="K29" s="1363"/>
      <c r="L29" s="330" t="str">
        <f t="shared" si="4"/>
        <v>O5</v>
      </c>
      <c r="M29" s="1350" t="s">
        <v>331</v>
      </c>
      <c r="N29" s="1351"/>
      <c r="O29" s="331" t="str">
        <f t="shared" si="5"/>
        <v>T5</v>
      </c>
      <c r="P29" s="1349" t="s">
        <v>676</v>
      </c>
      <c r="Q29" s="1350"/>
      <c r="R29" s="1365"/>
    </row>
    <row r="30" spans="2:18" ht="18" customHeight="1" x14ac:dyDescent="0.2">
      <c r="B30" s="1363"/>
      <c r="C30" s="335" t="s">
        <v>275</v>
      </c>
      <c r="D30" s="1353"/>
      <c r="E30" s="1354"/>
      <c r="F30" s="335" t="s">
        <v>305</v>
      </c>
      <c r="G30" s="1352"/>
      <c r="H30" s="1353"/>
      <c r="I30" s="1354"/>
      <c r="J30" s="226"/>
      <c r="K30" s="1363"/>
      <c r="L30" s="330" t="str">
        <f t="shared" si="4"/>
        <v>O6</v>
      </c>
      <c r="M30" s="1350" t="s">
        <v>694</v>
      </c>
      <c r="N30" s="1351"/>
      <c r="O30" s="331" t="str">
        <f t="shared" si="5"/>
        <v>T6</v>
      </c>
      <c r="P30" s="1349" t="s">
        <v>330</v>
      </c>
      <c r="Q30" s="1350"/>
      <c r="R30" s="1365"/>
    </row>
    <row r="31" spans="2:18" ht="18" customHeight="1" x14ac:dyDescent="0.2">
      <c r="B31" s="1363"/>
      <c r="C31" s="335" t="s">
        <v>276</v>
      </c>
      <c r="D31" s="1353"/>
      <c r="E31" s="1354"/>
      <c r="F31" s="335" t="s">
        <v>306</v>
      </c>
      <c r="G31" s="1352"/>
      <c r="H31" s="1353"/>
      <c r="I31" s="1354"/>
      <c r="J31" s="226"/>
      <c r="K31" s="1363"/>
      <c r="L31" s="330" t="str">
        <f t="shared" si="4"/>
        <v>O7</v>
      </c>
      <c r="M31" s="1350" t="s">
        <v>677</v>
      </c>
      <c r="N31" s="1351"/>
      <c r="O31" s="331" t="str">
        <f t="shared" si="5"/>
        <v>T7</v>
      </c>
      <c r="P31" s="1349" t="s">
        <v>183</v>
      </c>
      <c r="Q31" s="1350"/>
      <c r="R31" s="1365"/>
    </row>
    <row r="32" spans="2:18" ht="18" customHeight="1" x14ac:dyDescent="0.2">
      <c r="B32" s="1363"/>
      <c r="C32" s="335" t="s">
        <v>277</v>
      </c>
      <c r="D32" s="1353"/>
      <c r="E32" s="1354"/>
      <c r="F32" s="335" t="s">
        <v>307</v>
      </c>
      <c r="G32" s="1352"/>
      <c r="H32" s="1353"/>
      <c r="I32" s="1354"/>
      <c r="J32" s="226"/>
      <c r="K32" s="1363"/>
      <c r="L32" s="330" t="str">
        <f t="shared" si="4"/>
        <v>O8</v>
      </c>
      <c r="M32" s="1350" t="s">
        <v>177</v>
      </c>
      <c r="N32" s="1351"/>
      <c r="O32" s="331" t="str">
        <f t="shared" si="5"/>
        <v>T8</v>
      </c>
      <c r="P32" s="1349" t="s">
        <v>176</v>
      </c>
      <c r="Q32" s="1350"/>
      <c r="R32" s="1365"/>
    </row>
    <row r="33" spans="2:18" ht="18" customHeight="1" x14ac:dyDescent="0.2">
      <c r="B33" s="1363"/>
      <c r="C33" s="335" t="s">
        <v>278</v>
      </c>
      <c r="D33" s="1353"/>
      <c r="E33" s="1354"/>
      <c r="F33" s="335" t="s">
        <v>308</v>
      </c>
      <c r="G33" s="1352"/>
      <c r="H33" s="1353"/>
      <c r="I33" s="1354"/>
      <c r="J33" s="226"/>
      <c r="K33" s="1363"/>
      <c r="L33" s="330" t="str">
        <f t="shared" si="4"/>
        <v>O9</v>
      </c>
      <c r="M33" s="1350"/>
      <c r="N33" s="1351"/>
      <c r="O33" s="331" t="str">
        <f t="shared" si="5"/>
        <v>T9</v>
      </c>
      <c r="P33" s="1349"/>
      <c r="Q33" s="1350"/>
      <c r="R33" s="1365"/>
    </row>
    <row r="34" spans="2:18" ht="18" customHeight="1" x14ac:dyDescent="0.2">
      <c r="B34" s="1363"/>
      <c r="C34" s="335" t="s">
        <v>279</v>
      </c>
      <c r="D34" s="1353"/>
      <c r="E34" s="1354"/>
      <c r="F34" s="335" t="s">
        <v>309</v>
      </c>
      <c r="G34" s="1352"/>
      <c r="H34" s="1353"/>
      <c r="I34" s="1354"/>
      <c r="J34" s="226"/>
      <c r="K34" s="1363"/>
      <c r="L34" s="330" t="str">
        <f t="shared" si="4"/>
        <v>O10</v>
      </c>
      <c r="M34" s="1350"/>
      <c r="N34" s="1351"/>
      <c r="O34" s="331" t="str">
        <f t="shared" si="5"/>
        <v>T10</v>
      </c>
      <c r="P34" s="1349"/>
      <c r="Q34" s="1350"/>
      <c r="R34" s="1365"/>
    </row>
    <row r="35" spans="2:18" ht="18" customHeight="1" x14ac:dyDescent="0.2">
      <c r="B35" s="1363"/>
      <c r="C35" s="335" t="s">
        <v>315</v>
      </c>
      <c r="D35" s="1353"/>
      <c r="E35" s="1354"/>
      <c r="F35" s="335" t="s">
        <v>317</v>
      </c>
      <c r="G35" s="1352"/>
      <c r="H35" s="1353"/>
      <c r="I35" s="1354"/>
      <c r="J35" s="226"/>
      <c r="K35" s="1363"/>
      <c r="L35" s="330" t="str">
        <f t="shared" si="4"/>
        <v>O11</v>
      </c>
      <c r="M35" s="1350"/>
      <c r="N35" s="1351"/>
      <c r="O35" s="331" t="str">
        <f t="shared" si="5"/>
        <v>T11</v>
      </c>
      <c r="P35" s="1349"/>
      <c r="Q35" s="1350"/>
      <c r="R35" s="1365"/>
    </row>
    <row r="36" spans="2:18" ht="18" customHeight="1" thickBot="1" x14ac:dyDescent="0.25">
      <c r="B36" s="1364"/>
      <c r="C36" s="336" t="s">
        <v>316</v>
      </c>
      <c r="D36" s="1390"/>
      <c r="E36" s="1391"/>
      <c r="F36" s="336" t="s">
        <v>318</v>
      </c>
      <c r="G36" s="1355"/>
      <c r="H36" s="1356"/>
      <c r="I36" s="1357"/>
      <c r="J36" s="226"/>
      <c r="K36" s="1364"/>
      <c r="L36" s="337" t="str">
        <f t="shared" si="4"/>
        <v>O12</v>
      </c>
      <c r="M36" s="1358"/>
      <c r="N36" s="1359"/>
      <c r="O36" s="338" t="str">
        <f t="shared" si="5"/>
        <v>T12</v>
      </c>
      <c r="P36" s="1360"/>
      <c r="Q36" s="1358"/>
      <c r="R36" s="1361"/>
    </row>
    <row r="37" spans="2:18" ht="13.5" customHeight="1" x14ac:dyDescent="0.2">
      <c r="B37" s="339"/>
      <c r="C37" s="339"/>
      <c r="D37" s="340"/>
      <c r="E37" s="340"/>
      <c r="F37" s="339"/>
      <c r="G37" s="340"/>
      <c r="H37" s="340"/>
      <c r="I37" s="340"/>
      <c r="J37" s="226"/>
      <c r="K37" s="339"/>
      <c r="L37" s="339"/>
      <c r="M37" s="340"/>
      <c r="N37" s="340"/>
      <c r="O37" s="339"/>
      <c r="P37" s="340"/>
      <c r="Q37" s="340"/>
      <c r="R37" s="340"/>
    </row>
    <row r="38" spans="2:18" ht="13.5" customHeight="1" x14ac:dyDescent="0.2">
      <c r="B38" s="339"/>
      <c r="C38" s="339"/>
      <c r="D38" s="341"/>
      <c r="E38" s="341"/>
      <c r="F38" s="342"/>
      <c r="G38" s="341"/>
      <c r="H38" s="341"/>
      <c r="I38" s="341"/>
      <c r="J38" s="226"/>
      <c r="K38" s="342"/>
      <c r="L38" s="342"/>
      <c r="M38" s="341"/>
      <c r="N38" s="341"/>
      <c r="O38" s="342"/>
      <c r="P38" s="341"/>
      <c r="Q38" s="341"/>
      <c r="R38" s="340"/>
    </row>
    <row r="39" spans="2:18" ht="13.5" customHeight="1" x14ac:dyDescent="0.2">
      <c r="B39" s="339"/>
      <c r="C39" s="339"/>
      <c r="D39" s="341"/>
      <c r="E39" s="341"/>
      <c r="F39" s="342"/>
      <c r="G39" s="341"/>
      <c r="H39" s="341"/>
      <c r="I39" s="341"/>
      <c r="J39" s="226"/>
      <c r="K39" s="342"/>
      <c r="L39" s="342"/>
      <c r="M39" s="341"/>
      <c r="N39" s="341"/>
      <c r="O39" s="342"/>
      <c r="P39" s="341"/>
      <c r="Q39" s="341"/>
      <c r="R39" s="340"/>
    </row>
    <row r="40" spans="2:18" ht="13.5" customHeight="1" x14ac:dyDescent="0.2">
      <c r="B40" s="339"/>
      <c r="C40" s="339"/>
      <c r="D40" s="341"/>
      <c r="E40" s="341"/>
      <c r="F40" s="342"/>
      <c r="G40" s="341"/>
      <c r="H40" s="341"/>
      <c r="I40" s="341"/>
      <c r="J40" s="226"/>
      <c r="K40" s="342"/>
      <c r="L40" s="342"/>
      <c r="M40" s="341"/>
      <c r="N40" s="341"/>
      <c r="O40" s="342"/>
      <c r="P40" s="341"/>
      <c r="Q40" s="341"/>
      <c r="R40" s="340"/>
    </row>
    <row r="41" spans="2:18" ht="13.5" customHeight="1" x14ac:dyDescent="0.2">
      <c r="B41" s="339"/>
      <c r="C41" s="339"/>
      <c r="D41" s="341"/>
      <c r="E41" s="341"/>
      <c r="F41" s="342"/>
      <c r="G41" s="341"/>
      <c r="H41" s="341"/>
      <c r="I41" s="341"/>
      <c r="J41" s="226"/>
      <c r="K41" s="342"/>
      <c r="L41" s="342"/>
      <c r="M41" s="341"/>
      <c r="N41" s="341"/>
      <c r="O41" s="342"/>
      <c r="P41" s="341"/>
      <c r="Q41" s="341"/>
      <c r="R41" s="340"/>
    </row>
    <row r="42" spans="2:18" ht="13.5" customHeight="1" x14ac:dyDescent="0.2">
      <c r="B42" s="339"/>
      <c r="C42" s="339"/>
      <c r="D42" s="341"/>
      <c r="E42" s="341"/>
      <c r="F42" s="342"/>
      <c r="G42" s="341"/>
      <c r="H42" s="341"/>
      <c r="I42" s="341"/>
      <c r="J42" s="226"/>
      <c r="K42" s="342"/>
      <c r="L42" s="342"/>
      <c r="M42" s="341"/>
      <c r="N42" s="341"/>
      <c r="O42" s="342"/>
      <c r="P42" s="341"/>
      <c r="Q42" s="341"/>
      <c r="R42" s="340"/>
    </row>
    <row r="43" spans="2:18" ht="13.5" customHeight="1" x14ac:dyDescent="0.2">
      <c r="B43" s="339"/>
      <c r="C43" s="339"/>
      <c r="D43" s="341"/>
      <c r="E43" s="341"/>
      <c r="F43" s="342"/>
      <c r="G43" s="341"/>
      <c r="H43" s="341"/>
      <c r="I43" s="341"/>
      <c r="J43" s="226"/>
      <c r="K43" s="342"/>
      <c r="L43" s="342"/>
      <c r="M43" s="341"/>
      <c r="N43" s="341"/>
      <c r="O43" s="342"/>
      <c r="P43" s="341"/>
      <c r="Q43" s="341"/>
      <c r="R43" s="340"/>
    </row>
    <row r="44" spans="2:18" ht="13.5" customHeight="1" x14ac:dyDescent="0.2"/>
    <row r="45" spans="2:18" ht="13.5" customHeight="1" x14ac:dyDescent="0.2"/>
    <row r="46" spans="2:18" ht="13.5" hidden="1" customHeight="1" x14ac:dyDescent="0.2"/>
    <row r="47" spans="2:18" ht="13.5" hidden="1" customHeight="1" x14ac:dyDescent="0.2"/>
    <row r="48" spans="2:18" ht="13.5" hidden="1" customHeight="1" x14ac:dyDescent="0.2"/>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row r="63" ht="13.5" hidden="1" customHeight="1" x14ac:dyDescent="0.2"/>
    <row r="64" ht="13.5" hidden="1" customHeight="1" x14ac:dyDescent="0.2"/>
    <row r="65" ht="13.5" hidden="1" customHeight="1" x14ac:dyDescent="0.2"/>
    <row r="66" ht="13.5" hidden="1" customHeight="1" x14ac:dyDescent="0.2"/>
    <row r="67" ht="13.5" hidden="1" customHeight="1" x14ac:dyDescent="0.2"/>
    <row r="68" ht="13.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sheetData>
  <sheetProtection sheet="1" objects="1" scenarios="1"/>
  <mergeCells count="115">
    <mergeCell ref="M34:N34"/>
    <mergeCell ref="P33:R33"/>
    <mergeCell ref="P34:R34"/>
    <mergeCell ref="D33:E33"/>
    <mergeCell ref="D34:E34"/>
    <mergeCell ref="G33:I33"/>
    <mergeCell ref="G34:I34"/>
    <mergeCell ref="B12:B23"/>
    <mergeCell ref="D22:E22"/>
    <mergeCell ref="G22:I22"/>
    <mergeCell ref="D23:E23"/>
    <mergeCell ref="G23:I23"/>
    <mergeCell ref="B25:B36"/>
    <mergeCell ref="D31:E31"/>
    <mergeCell ref="D32:E32"/>
    <mergeCell ref="D35:E35"/>
    <mergeCell ref="D36:E36"/>
    <mergeCell ref="G31:I31"/>
    <mergeCell ref="D29:E29"/>
    <mergeCell ref="D30:E30"/>
    <mergeCell ref="G29:I29"/>
    <mergeCell ref="G30:I30"/>
    <mergeCell ref="D25:E25"/>
    <mergeCell ref="M21:N21"/>
    <mergeCell ref="O11:R11"/>
    <mergeCell ref="L24:N24"/>
    <mergeCell ref="O24:R24"/>
    <mergeCell ref="K25:K36"/>
    <mergeCell ref="M25:N25"/>
    <mergeCell ref="P25:R25"/>
    <mergeCell ref="M26:N26"/>
    <mergeCell ref="P26:R26"/>
    <mergeCell ref="M27:N27"/>
    <mergeCell ref="P27:R27"/>
    <mergeCell ref="M28:N28"/>
    <mergeCell ref="M35:N35"/>
    <mergeCell ref="P35:R35"/>
    <mergeCell ref="P28:R28"/>
    <mergeCell ref="M29:N29"/>
    <mergeCell ref="P29:R29"/>
    <mergeCell ref="M30:N30"/>
    <mergeCell ref="P30:R30"/>
    <mergeCell ref="P12:R12"/>
    <mergeCell ref="M13:N13"/>
    <mergeCell ref="P13:R13"/>
    <mergeCell ref="M14:N14"/>
    <mergeCell ref="P14:R14"/>
    <mergeCell ref="M33:N33"/>
    <mergeCell ref="K3:N3"/>
    <mergeCell ref="B5:I5"/>
    <mergeCell ref="K5:R6"/>
    <mergeCell ref="B6:I8"/>
    <mergeCell ref="B9:I9"/>
    <mergeCell ref="F11:I11"/>
    <mergeCell ref="F24:I24"/>
    <mergeCell ref="C11:E11"/>
    <mergeCell ref="C24:E24"/>
    <mergeCell ref="B3:E3"/>
    <mergeCell ref="D12:E12"/>
    <mergeCell ref="D13:E13"/>
    <mergeCell ref="D14:E14"/>
    <mergeCell ref="D15:E15"/>
    <mergeCell ref="D16:E16"/>
    <mergeCell ref="D17:E17"/>
    <mergeCell ref="D18:E18"/>
    <mergeCell ref="D19:E19"/>
    <mergeCell ref="D20:E20"/>
    <mergeCell ref="D21:E21"/>
    <mergeCell ref="G12:I12"/>
    <mergeCell ref="M17:N17"/>
    <mergeCell ref="L11:N11"/>
    <mergeCell ref="G13:I13"/>
    <mergeCell ref="G14:I14"/>
    <mergeCell ref="G15:I15"/>
    <mergeCell ref="G16:I16"/>
    <mergeCell ref="G17:I17"/>
    <mergeCell ref="M15:N15"/>
    <mergeCell ref="P15:R15"/>
    <mergeCell ref="M16:N16"/>
    <mergeCell ref="P16:R16"/>
    <mergeCell ref="P17:R17"/>
    <mergeCell ref="G27:I27"/>
    <mergeCell ref="G28:I28"/>
    <mergeCell ref="D26:E26"/>
    <mergeCell ref="D27:E27"/>
    <mergeCell ref="D28:E28"/>
    <mergeCell ref="G18:I18"/>
    <mergeCell ref="G19:I19"/>
    <mergeCell ref="G20:I20"/>
    <mergeCell ref="G21:I21"/>
    <mergeCell ref="G25:I25"/>
    <mergeCell ref="K7:R9"/>
    <mergeCell ref="P21:R21"/>
    <mergeCell ref="G32:I32"/>
    <mergeCell ref="G35:I35"/>
    <mergeCell ref="G36:I36"/>
    <mergeCell ref="G26:I26"/>
    <mergeCell ref="M36:N36"/>
    <mergeCell ref="P36:R36"/>
    <mergeCell ref="M22:N22"/>
    <mergeCell ref="P22:R22"/>
    <mergeCell ref="M23:N23"/>
    <mergeCell ref="P23:R23"/>
    <mergeCell ref="K12:K23"/>
    <mergeCell ref="M18:N18"/>
    <mergeCell ref="P18:R18"/>
    <mergeCell ref="M19:N19"/>
    <mergeCell ref="P19:R19"/>
    <mergeCell ref="M20:N20"/>
    <mergeCell ref="P20:R20"/>
    <mergeCell ref="M31:N31"/>
    <mergeCell ref="P31:R31"/>
    <mergeCell ref="M32:N32"/>
    <mergeCell ref="P32:R32"/>
    <mergeCell ref="M12:N12"/>
  </mergeCells>
  <phoneticPr fontId="25" type="noConversion"/>
  <conditionalFormatting sqref="D12:E23 D25:E36 G12:I23 G25:I36">
    <cfRule type="containsBlanks" dxfId="28" priority="1">
      <formula>LEN(TRIM(D12))=0</formula>
    </cfRule>
  </conditionalFormatting>
  <conditionalFormatting sqref="M17:M19 M12:N16 M20:N23 M25:N36 P12:R23 P25:R36">
    <cfRule type="containsBlanks" dxfId="27" priority="2">
      <formula>LEN(TRIM(M12))=0</formula>
    </cfRule>
  </conditionalFormatting>
  <dataValidations count="4">
    <dataValidation allowBlank="1" showInputMessage="1" showErrorMessage="1" promptTitle="Oportunidades" prompt="Liste as oportunidades que são externas à empresa, com base nas análises PESTAL e 5 Forças de Porter, para além de outras informações que possa deter" sqref="D25:E36" xr:uid="{13F37306-BFAF-49EC-9A11-E8594E8DA59C}"/>
    <dataValidation allowBlank="1" showInputMessage="1" showErrorMessage="1" promptTitle="Ameaças" prompt="Liste as ameaças que são externas à empresa, com base nas análises PESTAL e 5 Forças de Porter, para além de outras informações que possa deter" sqref="G25:I36" xr:uid="{4AD80EC9-B63F-447F-B0A6-39B75FDFC1CA}"/>
    <dataValidation allowBlank="1" showInputMessage="1" showErrorMessage="1" promptTitle="Forças" prompt="Liste as forças internas da empresa, com base nas análises VRIO e BCG e outras informações que possa deter" sqref="D12:E23" xr:uid="{1FDE346E-D0F1-4975-887E-9231107A07C4}"/>
    <dataValidation allowBlank="1" showInputMessage="1" showErrorMessage="1" promptTitle="Fraquezas" prompt="Liste as fraquezas internas da empresa, com base nas análises VRIO e BCG e outras informações que possa deter" sqref="G12:I23" xr:uid="{8482798E-6F7D-4FD0-BA61-B04AF7C721F3}"/>
  </dataValidations>
  <pageMargins left="0.25" right="0.25" top="0.75" bottom="0.75" header="0.3" footer="0.3"/>
  <pageSetup paperSize="9" orientation="portrait" r:id="rId1"/>
  <headerFooter alignWithMargins="0">
    <oddHeader>&amp;L&amp;G&amp;R
&amp;F</oddHeader>
    <oddFooter>&amp;L&amp;A&amp;C&amp;G&amp;R&amp;P/&amp;N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8E28-1E2F-4E3B-A5D5-B61798EC5FDD}">
  <sheetPr>
    <tabColor theme="5" tint="-0.249977111117893"/>
  </sheetPr>
  <dimension ref="A1:HT148"/>
  <sheetViews>
    <sheetView view="pageLayout" zoomScaleNormal="100" workbookViewId="0">
      <selection activeCell="AF68" sqref="AF68:BB68"/>
    </sheetView>
  </sheetViews>
  <sheetFormatPr defaultColWidth="0" defaultRowHeight="0" customHeight="1" zeroHeight="1" x14ac:dyDescent="0.2"/>
  <cols>
    <col min="1" max="1" width="0.85546875" style="77" customWidth="1"/>
    <col min="2" max="2" width="3.7109375" style="298" customWidth="1"/>
    <col min="3" max="3" width="4.5703125" style="77" customWidth="1"/>
    <col min="4" max="27" width="3.7109375" style="77" customWidth="1"/>
    <col min="28" max="28" width="0.5703125" style="77" customWidth="1"/>
    <col min="29" max="29" width="3.7109375" style="77" customWidth="1"/>
    <col min="30" max="30" width="5" style="77" customWidth="1"/>
    <col min="31" max="54" width="3.7109375" style="77" customWidth="1"/>
    <col min="55" max="55" width="0.140625" style="77" customWidth="1"/>
    <col min="56" max="59" width="22.140625" style="77" customWidth="1"/>
    <col min="60" max="61" width="22.140625" style="77" hidden="1" customWidth="1"/>
    <col min="62" max="62" width="9.5703125" style="77" hidden="1" customWidth="1"/>
    <col min="63" max="63" width="5" style="77" hidden="1" customWidth="1"/>
    <col min="64" max="64" width="17.140625" style="77" hidden="1" customWidth="1"/>
    <col min="65" max="65" width="16.7109375" style="77" hidden="1" customWidth="1"/>
    <col min="66" max="66" width="18.28515625" style="77" hidden="1" customWidth="1"/>
    <col min="67" max="67" width="18.7109375" style="77" hidden="1" customWidth="1"/>
    <col min="68" max="72" width="18.28515625" style="77" hidden="1" customWidth="1"/>
    <col min="73" max="81" width="17.140625" style="77" hidden="1" customWidth="1"/>
    <col min="82" max="82" width="18.28515625" style="77" hidden="1" customWidth="1"/>
    <col min="83" max="85" width="18.7109375" style="77" hidden="1" customWidth="1"/>
    <col min="86" max="86" width="17.7109375" style="77" hidden="1" customWidth="1"/>
    <col min="87" max="89" width="18.28515625" style="77" hidden="1" customWidth="1"/>
    <col min="90" max="92" width="18.7109375" style="77" hidden="1" customWidth="1"/>
    <col min="93" max="93" width="18.42578125" style="77" hidden="1" customWidth="1"/>
    <col min="94" max="94" width="18.7109375" style="77" hidden="1" customWidth="1"/>
    <col min="95" max="96" width="18.28515625" style="77" hidden="1" customWidth="1"/>
    <col min="97" max="97" width="18.7109375" style="77" hidden="1" customWidth="1"/>
    <col min="98" max="98" width="16.7109375" style="77" hidden="1" customWidth="1"/>
    <col min="99" max="105" width="17.140625" style="77" hidden="1" customWidth="1"/>
    <col min="106" max="109" width="18.28515625" style="77" hidden="1" customWidth="1"/>
    <col min="110" max="113" width="17.140625" style="77" hidden="1" customWidth="1"/>
    <col min="114" max="114" width="17.7109375" style="77" hidden="1" customWidth="1"/>
    <col min="115" max="116" width="18.28515625" style="77" hidden="1" customWidth="1"/>
    <col min="117" max="117" width="17.7109375" style="77" hidden="1" customWidth="1"/>
    <col min="118" max="118" width="18.28515625" style="77" hidden="1" customWidth="1"/>
    <col min="119" max="120" width="18.7109375" style="77" hidden="1" customWidth="1"/>
    <col min="121" max="127" width="18.28515625" style="77" hidden="1" customWidth="1"/>
    <col min="128" max="129" width="17.140625" style="77" hidden="1" customWidth="1"/>
    <col min="130" max="130" width="18.28515625" style="77" hidden="1" customWidth="1"/>
    <col min="131" max="131" width="17.7109375" style="77" hidden="1" customWidth="1"/>
    <col min="132" max="137" width="18.28515625" style="77" hidden="1" customWidth="1"/>
    <col min="138" max="140" width="18.7109375" style="77" hidden="1" customWidth="1"/>
    <col min="141" max="141" width="18.28515625" style="77" hidden="1" customWidth="1"/>
    <col min="142" max="144" width="18.7109375" style="77" hidden="1" customWidth="1"/>
    <col min="145" max="145" width="18.28515625" style="77" hidden="1" customWidth="1"/>
    <col min="146" max="146" width="18.140625" style="77" hidden="1" customWidth="1"/>
    <col min="147" max="147" width="18.7109375" style="77" hidden="1" customWidth="1"/>
    <col min="148" max="149" width="18.28515625" style="77" hidden="1" customWidth="1"/>
    <col min="150" max="150" width="17.7109375" style="77" hidden="1" customWidth="1"/>
    <col min="151" max="152" width="17.140625" style="77" hidden="1" customWidth="1"/>
    <col min="153" max="154" width="18.28515625" style="77" hidden="1" customWidth="1"/>
    <col min="155" max="156" width="18.7109375" style="77" hidden="1" customWidth="1"/>
    <col min="157" max="157" width="18.28515625" style="77" hidden="1" customWidth="1"/>
    <col min="158" max="159" width="18.7109375" style="77" hidden="1" customWidth="1"/>
    <col min="160" max="161" width="18.28515625" style="77" hidden="1" customWidth="1"/>
    <col min="162" max="164" width="18.7109375" style="77" hidden="1" customWidth="1"/>
    <col min="165" max="165" width="18.28515625" style="77" hidden="1" customWidth="1"/>
    <col min="166" max="166" width="18.7109375" style="77" hidden="1" customWidth="1"/>
    <col min="167" max="167" width="18.28515625" style="77" hidden="1" customWidth="1"/>
    <col min="168" max="168" width="17.7109375" style="77" hidden="1" customWidth="1"/>
    <col min="169" max="169" width="17.140625" style="77" hidden="1" customWidth="1"/>
    <col min="170" max="171" width="14.7109375" style="77" hidden="1" customWidth="1"/>
    <col min="172" max="173" width="15.140625" style="77" hidden="1" customWidth="1"/>
    <col min="174" max="174" width="15.42578125" style="77" hidden="1" customWidth="1"/>
    <col min="175" max="175" width="15" style="77" hidden="1" customWidth="1"/>
    <col min="176" max="176" width="13.7109375" style="77" hidden="1" customWidth="1"/>
    <col min="177" max="177" width="14.7109375" style="77" hidden="1" customWidth="1"/>
    <col min="178" max="178" width="17.140625" style="77" hidden="1" customWidth="1"/>
    <col min="179" max="179" width="18.28515625" style="77" hidden="1" customWidth="1"/>
    <col min="180" max="181" width="17.140625" style="77" hidden="1" customWidth="1"/>
    <col min="182" max="182" width="16.7109375" style="77" hidden="1" customWidth="1"/>
    <col min="183" max="193" width="17.140625" style="77" hidden="1" customWidth="1"/>
    <col min="194" max="194" width="17.7109375" style="77" hidden="1" customWidth="1"/>
    <col min="195" max="196" width="18.28515625" style="77" hidden="1" customWidth="1"/>
    <col min="197" max="197" width="17.140625" style="77" hidden="1" customWidth="1"/>
    <col min="198" max="228" width="18.28515625" style="77" hidden="1" customWidth="1"/>
    <col min="229" max="16384" width="9.140625" style="77" hidden="1"/>
  </cols>
  <sheetData>
    <row r="1" spans="2:55" ht="2.25" customHeight="1" x14ac:dyDescent="0.2"/>
    <row r="2" spans="2:55" ht="12.75" customHeight="1" x14ac:dyDescent="0.2">
      <c r="C2" s="267" t="str">
        <f>+'0.ÍNDICE'!C19</f>
        <v>Análise Combinada e definição da estratégia</v>
      </c>
      <c r="D2" s="267"/>
      <c r="E2" s="267"/>
      <c r="F2" s="267"/>
      <c r="G2" s="267"/>
      <c r="H2" s="267"/>
      <c r="I2" s="267"/>
      <c r="J2" s="267"/>
      <c r="K2" s="267"/>
      <c r="L2" s="267"/>
      <c r="M2" s="267"/>
      <c r="N2" s="267"/>
      <c r="O2" s="267"/>
      <c r="P2" s="296"/>
      <c r="Q2" s="296"/>
      <c r="R2" s="296"/>
      <c r="S2" s="296"/>
      <c r="T2" s="296"/>
      <c r="U2" s="296"/>
      <c r="V2" s="296"/>
      <c r="W2" s="296"/>
      <c r="X2" s="296"/>
      <c r="Y2" s="296"/>
      <c r="Z2" s="296"/>
      <c r="AA2" s="296"/>
      <c r="AB2" s="76"/>
      <c r="AC2" s="77" t="str">
        <f>+C2</f>
        <v>Análise Combinada e definição da estratégia</v>
      </c>
      <c r="AI2" s="267"/>
      <c r="AJ2" s="267"/>
      <c r="AK2" s="267"/>
      <c r="AL2" s="267"/>
      <c r="AM2" s="267"/>
      <c r="AN2" s="267"/>
      <c r="AO2" s="296"/>
      <c r="AP2" s="296"/>
      <c r="AQ2" s="296"/>
      <c r="AR2" s="296"/>
      <c r="AS2" s="296"/>
      <c r="AT2" s="296"/>
      <c r="AU2" s="296"/>
      <c r="AV2" s="296"/>
      <c r="AW2" s="296"/>
      <c r="AX2" s="296"/>
      <c r="AY2" s="296"/>
      <c r="AZ2" s="296"/>
      <c r="BA2" s="296"/>
      <c r="BB2" s="296"/>
    </row>
    <row r="3" spans="2:55" ht="25.5" customHeight="1" x14ac:dyDescent="0.35">
      <c r="C3" s="1393" t="str">
        <f>+'0.ÍNDICE'!D21</f>
        <v>TOWS</v>
      </c>
      <c r="D3" s="1393"/>
      <c r="E3" s="1393"/>
      <c r="F3" s="1393"/>
      <c r="G3" s="1393"/>
      <c r="H3" s="1393"/>
      <c r="I3" s="1393"/>
      <c r="J3" s="1393"/>
      <c r="K3" s="1393"/>
      <c r="L3" s="1393"/>
      <c r="M3" s="1393"/>
      <c r="N3" s="1393"/>
      <c r="O3" s="1393"/>
      <c r="P3" s="1006" t="str">
        <f>+'1.1.Ficha Emp'!D7</f>
        <v>Empresa XPTO</v>
      </c>
      <c r="Q3" s="294"/>
      <c r="R3" s="294"/>
      <c r="S3" s="294"/>
      <c r="T3" s="294"/>
      <c r="U3" s="294"/>
      <c r="V3" s="294"/>
      <c r="W3" s="294"/>
      <c r="X3" s="294"/>
      <c r="Y3" s="294"/>
      <c r="Z3" s="294"/>
      <c r="AA3" s="294"/>
      <c r="AC3" s="1238" t="str">
        <f>+C3</f>
        <v>TOWS</v>
      </c>
      <c r="AD3" s="1238"/>
      <c r="AE3" s="1238"/>
      <c r="AF3" s="1238"/>
      <c r="AG3" s="1238"/>
      <c r="AH3" s="1238"/>
      <c r="AI3" s="1238"/>
      <c r="AJ3" s="1238"/>
      <c r="AK3" s="1238"/>
      <c r="AL3" s="1238"/>
      <c r="AM3" s="1238"/>
      <c r="AN3" s="1238"/>
      <c r="AO3" s="1239"/>
      <c r="AP3" s="1015" t="str">
        <f>+'2.1.1.PESTAL'!L3</f>
        <v>EXEMPLO</v>
      </c>
      <c r="AQ3" s="295"/>
      <c r="AR3" s="294"/>
      <c r="AS3" s="294"/>
      <c r="AT3" s="294"/>
      <c r="AU3" s="294"/>
      <c r="AV3" s="294"/>
      <c r="AW3" s="294"/>
      <c r="AX3" s="294"/>
      <c r="AY3" s="294"/>
      <c r="AZ3" s="294"/>
      <c r="BA3" s="295"/>
      <c r="BB3" s="295"/>
    </row>
    <row r="4" spans="2:55" ht="19.5" customHeight="1" thickBot="1" x14ac:dyDescent="0.25">
      <c r="B4" s="1394" t="s">
        <v>663</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C4" s="1255" t="s">
        <v>320</v>
      </c>
      <c r="AD4" s="1255"/>
      <c r="AE4" s="1255"/>
      <c r="AF4" s="1255"/>
      <c r="AG4" s="1255"/>
      <c r="AH4" s="1255"/>
      <c r="AI4" s="1255"/>
      <c r="AJ4" s="1255"/>
      <c r="AK4" s="1255"/>
      <c r="AL4" s="1255"/>
      <c r="AM4" s="1255"/>
      <c r="AN4" s="1255"/>
      <c r="AO4" s="1255"/>
      <c r="AP4" s="1255"/>
      <c r="AQ4" s="1255"/>
      <c r="AR4" s="1255"/>
      <c r="AS4" s="1255"/>
      <c r="AT4" s="1255"/>
      <c r="AU4" s="1255"/>
      <c r="AV4" s="1255"/>
      <c r="AW4" s="1255"/>
      <c r="AX4" s="1255"/>
      <c r="AY4" s="1255"/>
      <c r="AZ4" s="1255"/>
      <c r="BA4" s="1255"/>
      <c r="BB4" s="1255"/>
    </row>
    <row r="5" spans="2:55" ht="19.5" customHeight="1" x14ac:dyDescent="0.2">
      <c r="B5" s="1224" t="s">
        <v>334</v>
      </c>
      <c r="C5" s="1224"/>
      <c r="D5" s="1224"/>
      <c r="E5" s="1224"/>
      <c r="F5" s="1224"/>
      <c r="G5" s="1224"/>
      <c r="H5" s="1224"/>
      <c r="I5" s="1224"/>
      <c r="J5" s="1224"/>
      <c r="K5" s="1224"/>
      <c r="L5" s="1224"/>
      <c r="M5" s="1224"/>
      <c r="N5" s="1224"/>
      <c r="O5" s="1224"/>
      <c r="P5" s="1224"/>
      <c r="Q5" s="1224"/>
      <c r="R5" s="1224"/>
      <c r="S5" s="1224"/>
      <c r="T5" s="1224"/>
      <c r="U5" s="1224"/>
      <c r="V5" s="1224"/>
      <c r="W5" s="1224"/>
      <c r="X5" s="1224"/>
      <c r="Y5" s="1224"/>
      <c r="Z5" s="1224"/>
      <c r="AA5" s="1224"/>
      <c r="AC5" s="1285" t="str">
        <f>+'2.1.1.PESTAL'!J8</f>
        <v>CENÁRIO: pequena empresa, com mais de 40 anos, do setor da pedra natural, com extração e transformação de granitos para pavimentos e revestimentos, de carácter exportador para o mercado europeu. A empresa está em crescimento,  tem produtos com acabamentos diversificados e não se encontra certificada por nenhuma norma. Em termos de clientes, estes são bastantes mas de pequena dimensão. Já os fornecedores são poucos mas grandes.</v>
      </c>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7"/>
    </row>
    <row r="6" spans="2:55" ht="16.5" customHeight="1" x14ac:dyDescent="0.2">
      <c r="B6" s="1224"/>
      <c r="C6" s="1224"/>
      <c r="D6" s="1224"/>
      <c r="E6" s="1224"/>
      <c r="F6" s="1224"/>
      <c r="G6" s="1224"/>
      <c r="H6" s="1224"/>
      <c r="I6" s="1224"/>
      <c r="J6" s="1224"/>
      <c r="K6" s="1224"/>
      <c r="L6" s="1224"/>
      <c r="M6" s="1224"/>
      <c r="N6" s="1224"/>
      <c r="O6" s="1224"/>
      <c r="P6" s="1224"/>
      <c r="Q6" s="1224"/>
      <c r="R6" s="1224"/>
      <c r="S6" s="1224"/>
      <c r="T6" s="1224"/>
      <c r="U6" s="1224"/>
      <c r="V6" s="1224"/>
      <c r="W6" s="1224"/>
      <c r="X6" s="1224"/>
      <c r="Y6" s="1224"/>
      <c r="Z6" s="1224"/>
      <c r="AA6" s="1224"/>
      <c r="AC6" s="1347"/>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c r="AZ6" s="1255"/>
      <c r="BA6" s="1255"/>
      <c r="BB6" s="1348"/>
    </row>
    <row r="7" spans="2:55" ht="19.5" customHeight="1" x14ac:dyDescent="0.2">
      <c r="B7" s="1224"/>
      <c r="C7" s="1224"/>
      <c r="D7" s="1224"/>
      <c r="E7" s="1224"/>
      <c r="F7" s="1224"/>
      <c r="G7" s="1224"/>
      <c r="H7" s="1224"/>
      <c r="I7" s="1224"/>
      <c r="J7" s="1224"/>
      <c r="K7" s="1224"/>
      <c r="L7" s="1224"/>
      <c r="M7" s="1224"/>
      <c r="N7" s="1224"/>
      <c r="O7" s="1224"/>
      <c r="P7" s="1224"/>
      <c r="Q7" s="1224"/>
      <c r="R7" s="1224"/>
      <c r="S7" s="1224"/>
      <c r="T7" s="1224"/>
      <c r="U7" s="1224"/>
      <c r="V7" s="1224"/>
      <c r="W7" s="1224"/>
      <c r="X7" s="1224"/>
      <c r="Y7" s="1224"/>
      <c r="Z7" s="1224"/>
      <c r="AA7" s="1224"/>
      <c r="AC7" s="1347"/>
      <c r="AD7" s="1255"/>
      <c r="AE7" s="1255"/>
      <c r="AF7" s="1255"/>
      <c r="AG7" s="1255"/>
      <c r="AH7" s="1255"/>
      <c r="AI7" s="1255"/>
      <c r="AJ7" s="1255"/>
      <c r="AK7" s="1255"/>
      <c r="AL7" s="1255"/>
      <c r="AM7" s="1255"/>
      <c r="AN7" s="1255"/>
      <c r="AO7" s="1255"/>
      <c r="AP7" s="1255"/>
      <c r="AQ7" s="1255"/>
      <c r="AR7" s="1255"/>
      <c r="AS7" s="1255"/>
      <c r="AT7" s="1255"/>
      <c r="AU7" s="1255"/>
      <c r="AV7" s="1255"/>
      <c r="AW7" s="1255"/>
      <c r="AX7" s="1255"/>
      <c r="AY7" s="1255"/>
      <c r="AZ7" s="1255"/>
      <c r="BA7" s="1255"/>
      <c r="BB7" s="1348"/>
    </row>
    <row r="8" spans="2:55" ht="19.5" customHeight="1" thickBot="1" x14ac:dyDescent="0.25">
      <c r="C8" s="1245" t="str">
        <f>+'2.1.1.PESTAL'!B9</f>
        <v xml:space="preserve">            Preencha o quadro seguinte de acordo com as instruções e o exemplo à direita.</v>
      </c>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C8" s="1288"/>
      <c r="AD8" s="1289"/>
      <c r="AE8" s="1289"/>
      <c r="AF8" s="1289"/>
      <c r="AG8" s="1289"/>
      <c r="AH8" s="1289"/>
      <c r="AI8" s="1289"/>
      <c r="AJ8" s="1289"/>
      <c r="AK8" s="1289"/>
      <c r="AL8" s="1289"/>
      <c r="AM8" s="1289"/>
      <c r="AN8" s="1289"/>
      <c r="AO8" s="1289"/>
      <c r="AP8" s="1289"/>
      <c r="AQ8" s="1289"/>
      <c r="AR8" s="1289"/>
      <c r="AS8" s="1289"/>
      <c r="AT8" s="1289"/>
      <c r="AU8" s="1289"/>
      <c r="AV8" s="1289"/>
      <c r="AW8" s="1289"/>
      <c r="AX8" s="1289"/>
      <c r="AY8" s="1289"/>
      <c r="AZ8" s="1289"/>
      <c r="BA8" s="1289"/>
      <c r="BB8" s="1290"/>
    </row>
    <row r="9" spans="2:55" ht="6" customHeight="1" thickBot="1" x14ac:dyDescent="0.25">
      <c r="P9" s="81"/>
      <c r="Q9" s="81"/>
      <c r="R9" s="81"/>
      <c r="S9" s="81"/>
      <c r="T9" s="81"/>
      <c r="U9" s="81"/>
      <c r="V9" s="81"/>
      <c r="W9" s="81"/>
      <c r="X9" s="81"/>
      <c r="Y9" s="81"/>
      <c r="Z9" s="81"/>
      <c r="AA9" s="81"/>
      <c r="AB9" s="81"/>
      <c r="AC9" s="81"/>
      <c r="AD9" s="81"/>
      <c r="AE9" s="81"/>
      <c r="AF9" s="81"/>
      <c r="AG9" s="81"/>
      <c r="AH9" s="81"/>
      <c r="AO9" s="81"/>
      <c r="AP9" s="81"/>
      <c r="AQ9" s="81"/>
      <c r="AR9" s="81"/>
      <c r="AS9" s="81"/>
      <c r="AT9" s="81"/>
      <c r="AU9" s="81"/>
      <c r="AV9" s="81"/>
      <c r="AW9" s="81"/>
      <c r="AX9" s="81"/>
      <c r="AY9" s="81"/>
      <c r="AZ9" s="81"/>
      <c r="BA9" s="81"/>
      <c r="BB9" s="81"/>
    </row>
    <row r="10" spans="2:55" s="299" customFormat="1" ht="21" customHeight="1" thickBot="1" x14ac:dyDescent="0.25">
      <c r="D10" s="302" t="s">
        <v>319</v>
      </c>
      <c r="E10" s="303" t="s">
        <v>281</v>
      </c>
      <c r="F10" s="303" t="s">
        <v>282</v>
      </c>
      <c r="G10" s="303" t="s">
        <v>283</v>
      </c>
      <c r="H10" s="303" t="s">
        <v>284</v>
      </c>
      <c r="I10" s="303" t="s">
        <v>285</v>
      </c>
      <c r="J10" s="303" t="s">
        <v>286</v>
      </c>
      <c r="K10" s="303" t="s">
        <v>287</v>
      </c>
      <c r="L10" s="303" t="s">
        <v>288</v>
      </c>
      <c r="M10" s="303" t="s">
        <v>289</v>
      </c>
      <c r="N10" s="303" t="s">
        <v>311</v>
      </c>
      <c r="O10" s="304" t="s">
        <v>312</v>
      </c>
      <c r="P10" s="302" t="s">
        <v>290</v>
      </c>
      <c r="Q10" s="303" t="s">
        <v>291</v>
      </c>
      <c r="R10" s="303" t="s">
        <v>292</v>
      </c>
      <c r="S10" s="303" t="s">
        <v>293</v>
      </c>
      <c r="T10" s="303" t="s">
        <v>294</v>
      </c>
      <c r="U10" s="303" t="s">
        <v>295</v>
      </c>
      <c r="V10" s="303" t="s">
        <v>296</v>
      </c>
      <c r="W10" s="303" t="s">
        <v>297</v>
      </c>
      <c r="X10" s="303" t="s">
        <v>298</v>
      </c>
      <c r="Y10" s="303" t="s">
        <v>299</v>
      </c>
      <c r="Z10" s="303" t="s">
        <v>313</v>
      </c>
      <c r="AA10" s="304" t="s">
        <v>314</v>
      </c>
      <c r="AB10" s="300"/>
      <c r="AE10" s="302" t="str">
        <f>+D10</f>
        <v>SI</v>
      </c>
      <c r="AF10" s="303" t="str">
        <f>+E10</f>
        <v>S2</v>
      </c>
      <c r="AG10" s="303" t="str">
        <f t="shared" ref="AG10:AP10" si="0">+F10</f>
        <v>S3</v>
      </c>
      <c r="AH10" s="303" t="str">
        <f t="shared" si="0"/>
        <v>S4</v>
      </c>
      <c r="AI10" s="303" t="str">
        <f t="shared" si="0"/>
        <v>S5</v>
      </c>
      <c r="AJ10" s="303" t="str">
        <f t="shared" si="0"/>
        <v>S6</v>
      </c>
      <c r="AK10" s="303" t="str">
        <f t="shared" si="0"/>
        <v>S7</v>
      </c>
      <c r="AL10" s="303" t="str">
        <f t="shared" si="0"/>
        <v>S8</v>
      </c>
      <c r="AM10" s="303" t="str">
        <f t="shared" si="0"/>
        <v>S9</v>
      </c>
      <c r="AN10" s="303" t="str">
        <f t="shared" si="0"/>
        <v>S10</v>
      </c>
      <c r="AO10" s="303" t="str">
        <f t="shared" si="0"/>
        <v>S11</v>
      </c>
      <c r="AP10" s="303" t="str">
        <f t="shared" si="0"/>
        <v>S12</v>
      </c>
      <c r="AQ10" s="302" t="str">
        <f>+P10</f>
        <v>W1</v>
      </c>
      <c r="AR10" s="303" t="str">
        <f>+Q10</f>
        <v>W2</v>
      </c>
      <c r="AS10" s="303" t="str">
        <f t="shared" ref="AS10:BB10" si="1">+R10</f>
        <v>W3</v>
      </c>
      <c r="AT10" s="303" t="str">
        <f t="shared" si="1"/>
        <v>W4</v>
      </c>
      <c r="AU10" s="303" t="str">
        <f t="shared" si="1"/>
        <v>W5</v>
      </c>
      <c r="AV10" s="303" t="str">
        <f t="shared" si="1"/>
        <v>W6</v>
      </c>
      <c r="AW10" s="303" t="str">
        <f t="shared" si="1"/>
        <v>W7</v>
      </c>
      <c r="AX10" s="303" t="str">
        <f t="shared" si="1"/>
        <v>W8</v>
      </c>
      <c r="AY10" s="303" t="str">
        <f t="shared" si="1"/>
        <v>W9</v>
      </c>
      <c r="AZ10" s="303" t="str">
        <f t="shared" si="1"/>
        <v>W10</v>
      </c>
      <c r="BA10" s="303" t="str">
        <f t="shared" si="1"/>
        <v>W11</v>
      </c>
      <c r="BB10" s="304" t="str">
        <f t="shared" si="1"/>
        <v>W12</v>
      </c>
    </row>
    <row r="11" spans="2:55" ht="27" customHeight="1" thickBot="1" x14ac:dyDescent="0.25">
      <c r="C11" s="297"/>
      <c r="D11" s="1402" t="str">
        <f>+'4.1. SWOT'!C11</f>
        <v>Forças</v>
      </c>
      <c r="E11" s="1403"/>
      <c r="F11" s="1403"/>
      <c r="G11" s="1403"/>
      <c r="H11" s="1403"/>
      <c r="I11" s="1403"/>
      <c r="J11" s="1403"/>
      <c r="K11" s="1403"/>
      <c r="L11" s="1403"/>
      <c r="M11" s="1403"/>
      <c r="N11" s="1403"/>
      <c r="O11" s="1404"/>
      <c r="P11" s="1402" t="str">
        <f>+'4.1. SWOT'!F11</f>
        <v>Fraquezas</v>
      </c>
      <c r="Q11" s="1403"/>
      <c r="R11" s="1403"/>
      <c r="S11" s="1403"/>
      <c r="T11" s="1403"/>
      <c r="U11" s="1403"/>
      <c r="V11" s="1403"/>
      <c r="W11" s="1403"/>
      <c r="X11" s="1403"/>
      <c r="Y11" s="1403"/>
      <c r="Z11" s="1403"/>
      <c r="AA11" s="1404"/>
      <c r="AB11" s="279"/>
      <c r="AC11" s="298"/>
      <c r="AD11" s="297"/>
      <c r="AE11" s="1395" t="str">
        <f>+D11</f>
        <v>Forças</v>
      </c>
      <c r="AF11" s="1396"/>
      <c r="AG11" s="1396"/>
      <c r="AH11" s="1396"/>
      <c r="AI11" s="1396"/>
      <c r="AJ11" s="1396"/>
      <c r="AK11" s="1396"/>
      <c r="AL11" s="1396"/>
      <c r="AM11" s="1396"/>
      <c r="AN11" s="1396"/>
      <c r="AO11" s="1396"/>
      <c r="AP11" s="1397"/>
      <c r="AQ11" s="1395" t="str">
        <f>+P11</f>
        <v>Fraquezas</v>
      </c>
      <c r="AR11" s="1396"/>
      <c r="AS11" s="1396"/>
      <c r="AT11" s="1396"/>
      <c r="AU11" s="1396"/>
      <c r="AV11" s="1396"/>
      <c r="AW11" s="1396"/>
      <c r="AX11" s="1396"/>
      <c r="AY11" s="1396"/>
      <c r="AZ11" s="1396"/>
      <c r="BA11" s="1396"/>
      <c r="BB11" s="1397"/>
    </row>
    <row r="12" spans="2:55" ht="18.75" customHeight="1" x14ac:dyDescent="0.3">
      <c r="B12" s="305" t="s">
        <v>270</v>
      </c>
      <c r="C12" s="1399" t="str">
        <f>+'4.1. SWOT'!C24</f>
        <v>Oportunidades</v>
      </c>
      <c r="D12" s="345"/>
      <c r="E12" s="346"/>
      <c r="F12" s="346"/>
      <c r="G12" s="346"/>
      <c r="H12" s="346"/>
      <c r="I12" s="346"/>
      <c r="J12" s="346"/>
      <c r="K12" s="346"/>
      <c r="L12" s="346"/>
      <c r="M12" s="346"/>
      <c r="N12" s="346"/>
      <c r="O12" s="351"/>
      <c r="P12" s="345"/>
      <c r="Q12" s="346"/>
      <c r="R12" s="346"/>
      <c r="S12" s="346"/>
      <c r="T12" s="346"/>
      <c r="U12" s="346"/>
      <c r="V12" s="346"/>
      <c r="W12" s="346"/>
      <c r="X12" s="346"/>
      <c r="Y12" s="346"/>
      <c r="Z12" s="346"/>
      <c r="AA12" s="351"/>
      <c r="AB12" s="280"/>
      <c r="AC12" s="305" t="str">
        <f>+B12</f>
        <v>O1</v>
      </c>
      <c r="AD12" s="1399" t="str">
        <f>+C12</f>
        <v>Oportunidades</v>
      </c>
      <c r="AE12" s="1147">
        <v>1</v>
      </c>
      <c r="AF12" s="1144">
        <v>1</v>
      </c>
      <c r="AG12" s="1144">
        <v>7</v>
      </c>
      <c r="AH12" s="1144">
        <v>1</v>
      </c>
      <c r="AI12" s="1144" t="s">
        <v>158</v>
      </c>
      <c r="AJ12" s="1144">
        <v>10</v>
      </c>
      <c r="AK12" s="1144" t="s">
        <v>158</v>
      </c>
      <c r="AL12" s="1144">
        <v>10</v>
      </c>
      <c r="AM12" s="1149"/>
      <c r="AN12" s="1149"/>
      <c r="AO12" s="1149"/>
      <c r="AP12" s="1150"/>
      <c r="AQ12" s="1147">
        <v>17</v>
      </c>
      <c r="AR12" s="1144">
        <v>19</v>
      </c>
      <c r="AS12" s="1144">
        <v>1</v>
      </c>
      <c r="AT12" s="1144">
        <v>22</v>
      </c>
      <c r="AU12" s="1144" t="s">
        <v>158</v>
      </c>
      <c r="AV12" s="1144">
        <v>18</v>
      </c>
      <c r="AW12" s="1144">
        <v>14</v>
      </c>
      <c r="AX12" s="1151" t="s">
        <v>158</v>
      </c>
      <c r="AY12" s="438"/>
      <c r="AZ12" s="438"/>
      <c r="BA12" s="438"/>
      <c r="BB12" s="439"/>
      <c r="BC12" s="347"/>
    </row>
    <row r="13" spans="2:55" ht="18.75" customHeight="1" x14ac:dyDescent="0.3">
      <c r="B13" s="306" t="s">
        <v>271</v>
      </c>
      <c r="C13" s="1400"/>
      <c r="D13" s="348"/>
      <c r="E13" s="344"/>
      <c r="F13" s="344"/>
      <c r="G13" s="344"/>
      <c r="H13" s="344"/>
      <c r="I13" s="344"/>
      <c r="J13" s="344"/>
      <c r="K13" s="344"/>
      <c r="L13" s="344"/>
      <c r="M13" s="344"/>
      <c r="N13" s="344"/>
      <c r="O13" s="352"/>
      <c r="P13" s="348"/>
      <c r="Q13" s="344"/>
      <c r="R13" s="344"/>
      <c r="S13" s="344"/>
      <c r="T13" s="344"/>
      <c r="U13" s="344"/>
      <c r="V13" s="344"/>
      <c r="W13" s="344"/>
      <c r="X13" s="344"/>
      <c r="Y13" s="344"/>
      <c r="Z13" s="344"/>
      <c r="AA13" s="352"/>
      <c r="AB13" s="280"/>
      <c r="AC13" s="306" t="str">
        <f>+B13</f>
        <v>O2</v>
      </c>
      <c r="AD13" s="1400"/>
      <c r="AE13" s="1146">
        <v>2</v>
      </c>
      <c r="AF13" s="1145">
        <v>2</v>
      </c>
      <c r="AG13" s="1145">
        <v>7</v>
      </c>
      <c r="AH13" s="1145" t="s">
        <v>158</v>
      </c>
      <c r="AI13" s="1145" t="s">
        <v>158</v>
      </c>
      <c r="AJ13" s="1145" t="s">
        <v>158</v>
      </c>
      <c r="AK13" s="1145" t="s">
        <v>158</v>
      </c>
      <c r="AL13" s="1145">
        <v>2</v>
      </c>
      <c r="AM13" s="1152"/>
      <c r="AN13" s="1152"/>
      <c r="AO13" s="1152"/>
      <c r="AP13" s="1153"/>
      <c r="AQ13" s="1146">
        <v>2</v>
      </c>
      <c r="AR13" s="1145">
        <v>20</v>
      </c>
      <c r="AS13" s="1145">
        <v>2</v>
      </c>
      <c r="AT13" s="1145" t="s">
        <v>158</v>
      </c>
      <c r="AU13" s="1145" t="s">
        <v>158</v>
      </c>
      <c r="AV13" s="1145">
        <v>2</v>
      </c>
      <c r="AW13" s="1145">
        <v>2</v>
      </c>
      <c r="AX13" s="1148" t="s">
        <v>158</v>
      </c>
      <c r="AY13" s="440"/>
      <c r="AZ13" s="440"/>
      <c r="BA13" s="440"/>
      <c r="BB13" s="441"/>
      <c r="BC13" s="347"/>
    </row>
    <row r="14" spans="2:55" ht="18.75" customHeight="1" x14ac:dyDescent="0.3">
      <c r="B14" s="306" t="s">
        <v>272</v>
      </c>
      <c r="C14" s="1400"/>
      <c r="D14" s="348"/>
      <c r="E14" s="344"/>
      <c r="F14" s="344"/>
      <c r="G14" s="344"/>
      <c r="H14" s="344"/>
      <c r="I14" s="344"/>
      <c r="J14" s="344"/>
      <c r="K14" s="344"/>
      <c r="L14" s="344"/>
      <c r="M14" s="344"/>
      <c r="N14" s="344"/>
      <c r="O14" s="352"/>
      <c r="P14" s="348"/>
      <c r="Q14" s="344"/>
      <c r="R14" s="344"/>
      <c r="S14" s="344"/>
      <c r="T14" s="344"/>
      <c r="U14" s="344"/>
      <c r="V14" s="344"/>
      <c r="W14" s="344"/>
      <c r="X14" s="344"/>
      <c r="Y14" s="344"/>
      <c r="Z14" s="344"/>
      <c r="AA14" s="352"/>
      <c r="AB14" s="280"/>
      <c r="AC14" s="306" t="str">
        <f t="shared" ref="AC14:AC23" si="2">+B14</f>
        <v>O3</v>
      </c>
      <c r="AD14" s="1400"/>
      <c r="AE14" s="1146">
        <v>3</v>
      </c>
      <c r="AF14" s="1145">
        <v>3</v>
      </c>
      <c r="AG14" s="1145">
        <v>8</v>
      </c>
      <c r="AH14" s="1145">
        <v>8</v>
      </c>
      <c r="AI14" s="1145">
        <v>3</v>
      </c>
      <c r="AJ14" s="1145">
        <v>10</v>
      </c>
      <c r="AK14" s="1145" t="s">
        <v>158</v>
      </c>
      <c r="AL14" s="1145">
        <v>3</v>
      </c>
      <c r="AM14" s="1152"/>
      <c r="AN14" s="1152"/>
      <c r="AO14" s="1152"/>
      <c r="AP14" s="1153"/>
      <c r="AQ14" s="1146">
        <v>17</v>
      </c>
      <c r="AR14" s="1145">
        <v>19</v>
      </c>
      <c r="AS14" s="1145">
        <v>8</v>
      </c>
      <c r="AT14" s="1145">
        <v>22</v>
      </c>
      <c r="AU14" s="1145" t="s">
        <v>158</v>
      </c>
      <c r="AV14" s="1145">
        <v>17</v>
      </c>
      <c r="AW14" s="1145" t="s">
        <v>158</v>
      </c>
      <c r="AX14" s="1148">
        <v>24</v>
      </c>
      <c r="AY14" s="440"/>
      <c r="AZ14" s="440"/>
      <c r="BA14" s="440"/>
      <c r="BB14" s="441"/>
      <c r="BC14" s="347"/>
    </row>
    <row r="15" spans="2:55" ht="18.75" customHeight="1" x14ac:dyDescent="0.3">
      <c r="B15" s="306" t="s">
        <v>273</v>
      </c>
      <c r="C15" s="1400"/>
      <c r="D15" s="348"/>
      <c r="E15" s="344"/>
      <c r="F15" s="344"/>
      <c r="G15" s="344"/>
      <c r="H15" s="344"/>
      <c r="I15" s="344"/>
      <c r="J15" s="344"/>
      <c r="K15" s="344"/>
      <c r="L15" s="344"/>
      <c r="M15" s="344"/>
      <c r="N15" s="344"/>
      <c r="O15" s="352"/>
      <c r="P15" s="348"/>
      <c r="Q15" s="344"/>
      <c r="R15" s="344"/>
      <c r="S15" s="344"/>
      <c r="T15" s="344"/>
      <c r="U15" s="344"/>
      <c r="V15" s="344"/>
      <c r="W15" s="344"/>
      <c r="X15" s="344"/>
      <c r="Y15" s="344"/>
      <c r="Z15" s="344"/>
      <c r="AA15" s="352"/>
      <c r="AB15" s="280"/>
      <c r="AC15" s="306" t="str">
        <f t="shared" si="2"/>
        <v>O4</v>
      </c>
      <c r="AD15" s="1400"/>
      <c r="AE15" s="1146">
        <v>4</v>
      </c>
      <c r="AF15" s="1145">
        <v>4</v>
      </c>
      <c r="AG15" s="1145" t="s">
        <v>158</v>
      </c>
      <c r="AH15" s="1145" t="s">
        <v>158</v>
      </c>
      <c r="AI15" s="1145" t="s">
        <v>158</v>
      </c>
      <c r="AJ15" s="1145" t="s">
        <v>158</v>
      </c>
      <c r="AK15" s="1145" t="s">
        <v>158</v>
      </c>
      <c r="AL15" s="1145">
        <v>4</v>
      </c>
      <c r="AM15" s="1152"/>
      <c r="AN15" s="1152"/>
      <c r="AO15" s="1152"/>
      <c r="AP15" s="1153"/>
      <c r="AQ15" s="1146">
        <v>4</v>
      </c>
      <c r="AR15" s="1145" t="s">
        <v>158</v>
      </c>
      <c r="AS15" s="1145">
        <v>4</v>
      </c>
      <c r="AT15" s="1145" t="s">
        <v>158</v>
      </c>
      <c r="AU15" s="1145" t="s">
        <v>158</v>
      </c>
      <c r="AV15" s="1145">
        <v>4</v>
      </c>
      <c r="AW15" s="1145" t="s">
        <v>158</v>
      </c>
      <c r="AX15" s="1148">
        <v>24</v>
      </c>
      <c r="AY15" s="440"/>
      <c r="AZ15" s="440"/>
      <c r="BA15" s="440"/>
      <c r="BB15" s="441"/>
      <c r="BC15" s="347"/>
    </row>
    <row r="16" spans="2:55" ht="18.75" customHeight="1" x14ac:dyDescent="0.3">
      <c r="B16" s="306" t="s">
        <v>274</v>
      </c>
      <c r="C16" s="1400"/>
      <c r="D16" s="348"/>
      <c r="E16" s="344"/>
      <c r="F16" s="344"/>
      <c r="G16" s="344"/>
      <c r="H16" s="344"/>
      <c r="I16" s="344"/>
      <c r="J16" s="344"/>
      <c r="K16" s="344"/>
      <c r="L16" s="344"/>
      <c r="M16" s="344"/>
      <c r="N16" s="344"/>
      <c r="O16" s="352"/>
      <c r="P16" s="348"/>
      <c r="Q16" s="344"/>
      <c r="R16" s="344"/>
      <c r="S16" s="344"/>
      <c r="T16" s="344"/>
      <c r="U16" s="344"/>
      <c r="V16" s="344"/>
      <c r="W16" s="344"/>
      <c r="X16" s="344"/>
      <c r="Y16" s="344"/>
      <c r="Z16" s="344"/>
      <c r="AA16" s="352"/>
      <c r="AB16" s="280"/>
      <c r="AC16" s="306" t="str">
        <f t="shared" si="2"/>
        <v>O5</v>
      </c>
      <c r="AD16" s="1400"/>
      <c r="AE16" s="1146">
        <v>5</v>
      </c>
      <c r="AF16" s="1145">
        <v>5</v>
      </c>
      <c r="AG16" s="1145" t="s">
        <v>158</v>
      </c>
      <c r="AH16" s="1145">
        <v>5</v>
      </c>
      <c r="AI16" s="1145">
        <v>5</v>
      </c>
      <c r="AJ16" s="1145">
        <v>5</v>
      </c>
      <c r="AK16" s="1145" t="s">
        <v>158</v>
      </c>
      <c r="AL16" s="1145">
        <v>5</v>
      </c>
      <c r="AM16" s="1152"/>
      <c r="AN16" s="1152"/>
      <c r="AO16" s="1152"/>
      <c r="AP16" s="1153"/>
      <c r="AQ16" s="1146">
        <v>5</v>
      </c>
      <c r="AR16" s="1145">
        <v>19</v>
      </c>
      <c r="AS16" s="1145">
        <v>20</v>
      </c>
      <c r="AT16" s="1145" t="s">
        <v>158</v>
      </c>
      <c r="AU16" s="1145" t="s">
        <v>158</v>
      </c>
      <c r="AV16" s="1145" t="s">
        <v>158</v>
      </c>
      <c r="AW16" s="1145" t="s">
        <v>158</v>
      </c>
      <c r="AX16" s="1148" t="s">
        <v>158</v>
      </c>
      <c r="AY16" s="440"/>
      <c r="AZ16" s="440"/>
      <c r="BA16" s="440"/>
      <c r="BB16" s="441"/>
      <c r="BC16" s="347"/>
    </row>
    <row r="17" spans="2:55" ht="18.75" customHeight="1" x14ac:dyDescent="0.3">
      <c r="B17" s="306" t="s">
        <v>275</v>
      </c>
      <c r="C17" s="1400"/>
      <c r="D17" s="348"/>
      <c r="E17" s="344"/>
      <c r="F17" s="344"/>
      <c r="G17" s="344"/>
      <c r="H17" s="344"/>
      <c r="I17" s="344"/>
      <c r="J17" s="344"/>
      <c r="K17" s="344"/>
      <c r="L17" s="344"/>
      <c r="M17" s="344"/>
      <c r="N17" s="344"/>
      <c r="O17" s="352"/>
      <c r="P17" s="348"/>
      <c r="Q17" s="344"/>
      <c r="R17" s="344"/>
      <c r="S17" s="344"/>
      <c r="T17" s="344"/>
      <c r="U17" s="344"/>
      <c r="V17" s="344"/>
      <c r="W17" s="344"/>
      <c r="X17" s="344"/>
      <c r="Y17" s="344"/>
      <c r="Z17" s="344"/>
      <c r="AA17" s="352"/>
      <c r="AB17" s="280"/>
      <c r="AC17" s="306" t="str">
        <f t="shared" si="2"/>
        <v>O6</v>
      </c>
      <c r="AD17" s="1400"/>
      <c r="AE17" s="1146">
        <v>1</v>
      </c>
      <c r="AF17" s="1145" t="s">
        <v>158</v>
      </c>
      <c r="AG17" s="1145">
        <v>8</v>
      </c>
      <c r="AH17" s="1145">
        <v>8</v>
      </c>
      <c r="AI17" s="1145">
        <v>8</v>
      </c>
      <c r="AJ17" s="1145">
        <v>11</v>
      </c>
      <c r="AK17" s="1145" t="s">
        <v>158</v>
      </c>
      <c r="AL17" s="1145">
        <v>1</v>
      </c>
      <c r="AM17" s="1152"/>
      <c r="AN17" s="1152"/>
      <c r="AO17" s="1152"/>
      <c r="AP17" s="1153"/>
      <c r="AQ17" s="1146">
        <v>18</v>
      </c>
      <c r="AR17" s="1145">
        <v>5</v>
      </c>
      <c r="AS17" s="1145" t="s">
        <v>158</v>
      </c>
      <c r="AT17" s="1145">
        <v>23</v>
      </c>
      <c r="AU17" s="1145">
        <v>12</v>
      </c>
      <c r="AV17" s="1145" t="s">
        <v>158</v>
      </c>
      <c r="AW17" s="1145" t="s">
        <v>158</v>
      </c>
      <c r="AX17" s="1148">
        <v>25</v>
      </c>
      <c r="AY17" s="440"/>
      <c r="AZ17" s="440"/>
      <c r="BA17" s="440"/>
      <c r="BB17" s="441"/>
      <c r="BC17" s="347"/>
    </row>
    <row r="18" spans="2:55" ht="18.75" customHeight="1" x14ac:dyDescent="0.3">
      <c r="B18" s="306" t="s">
        <v>276</v>
      </c>
      <c r="C18" s="1400"/>
      <c r="D18" s="348"/>
      <c r="E18" s="344"/>
      <c r="F18" s="344"/>
      <c r="G18" s="344"/>
      <c r="H18" s="344"/>
      <c r="I18" s="344"/>
      <c r="J18" s="344"/>
      <c r="K18" s="344"/>
      <c r="L18" s="344"/>
      <c r="M18" s="344"/>
      <c r="N18" s="344"/>
      <c r="O18" s="352"/>
      <c r="P18" s="348"/>
      <c r="Q18" s="344"/>
      <c r="R18" s="344"/>
      <c r="S18" s="344"/>
      <c r="T18" s="344"/>
      <c r="U18" s="344"/>
      <c r="V18" s="344"/>
      <c r="W18" s="344"/>
      <c r="X18" s="344"/>
      <c r="Y18" s="344"/>
      <c r="Z18" s="344"/>
      <c r="AA18" s="352"/>
      <c r="AB18" s="280"/>
      <c r="AC18" s="306" t="str">
        <f t="shared" si="2"/>
        <v>O7</v>
      </c>
      <c r="AD18" s="1400"/>
      <c r="AE18" s="1154" t="s">
        <v>158</v>
      </c>
      <c r="AF18" s="1145" t="s">
        <v>158</v>
      </c>
      <c r="AG18" s="1145">
        <v>9</v>
      </c>
      <c r="AH18" s="1145" t="s">
        <v>158</v>
      </c>
      <c r="AI18" s="1145" t="s">
        <v>158</v>
      </c>
      <c r="AJ18" s="1145">
        <v>10</v>
      </c>
      <c r="AK18" s="1145">
        <v>9</v>
      </c>
      <c r="AL18" s="1159" t="s">
        <v>700</v>
      </c>
      <c r="AM18" s="1152"/>
      <c r="AN18" s="1152"/>
      <c r="AO18" s="1152"/>
      <c r="AP18" s="1153"/>
      <c r="AQ18" s="1146" t="s">
        <v>158</v>
      </c>
      <c r="AR18" s="1145">
        <v>21</v>
      </c>
      <c r="AS18" s="1145">
        <v>9</v>
      </c>
      <c r="AT18" s="1145" t="s">
        <v>158</v>
      </c>
      <c r="AU18" s="1145">
        <v>12</v>
      </c>
      <c r="AV18" s="1145" t="s">
        <v>158</v>
      </c>
      <c r="AW18" s="1145">
        <v>14</v>
      </c>
      <c r="AX18" s="1148">
        <v>25</v>
      </c>
      <c r="AY18" s="440"/>
      <c r="AZ18" s="440"/>
      <c r="BA18" s="440"/>
      <c r="BB18" s="441"/>
      <c r="BC18" s="347"/>
    </row>
    <row r="19" spans="2:55" ht="18.75" customHeight="1" x14ac:dyDescent="0.3">
      <c r="B19" s="306" t="s">
        <v>277</v>
      </c>
      <c r="C19" s="1400"/>
      <c r="D19" s="348"/>
      <c r="E19" s="344"/>
      <c r="F19" s="344"/>
      <c r="G19" s="344"/>
      <c r="H19" s="344"/>
      <c r="I19" s="344"/>
      <c r="J19" s="344"/>
      <c r="K19" s="344"/>
      <c r="L19" s="344"/>
      <c r="M19" s="344"/>
      <c r="N19" s="344"/>
      <c r="O19" s="352"/>
      <c r="P19" s="348"/>
      <c r="Q19" s="344"/>
      <c r="R19" s="344"/>
      <c r="S19" s="344"/>
      <c r="T19" s="344"/>
      <c r="U19" s="344"/>
      <c r="V19" s="344"/>
      <c r="W19" s="344"/>
      <c r="X19" s="344"/>
      <c r="Y19" s="344"/>
      <c r="Z19" s="344"/>
      <c r="AA19" s="352"/>
      <c r="AB19" s="280"/>
      <c r="AC19" s="306" t="str">
        <f t="shared" si="2"/>
        <v>O8</v>
      </c>
      <c r="AD19" s="1400"/>
      <c r="AE19" s="1146">
        <v>6</v>
      </c>
      <c r="AF19" s="1145" t="s">
        <v>158</v>
      </c>
      <c r="AG19" s="1145" t="s">
        <v>158</v>
      </c>
      <c r="AH19" s="1145" t="s">
        <v>158</v>
      </c>
      <c r="AI19" s="1145">
        <v>6</v>
      </c>
      <c r="AJ19" s="1145">
        <v>6</v>
      </c>
      <c r="AK19" s="1145" t="s">
        <v>158</v>
      </c>
      <c r="AL19" s="1145" t="s">
        <v>158</v>
      </c>
      <c r="AM19" s="1152"/>
      <c r="AN19" s="1152"/>
      <c r="AO19" s="1152"/>
      <c r="AP19" s="1153"/>
      <c r="AQ19" s="1146" t="s">
        <v>158</v>
      </c>
      <c r="AR19" s="1145">
        <v>5</v>
      </c>
      <c r="AS19" s="1145" t="s">
        <v>158</v>
      </c>
      <c r="AT19" s="1145" t="s">
        <v>158</v>
      </c>
      <c r="AU19" s="1145" t="s">
        <v>158</v>
      </c>
      <c r="AV19" s="1145" t="s">
        <v>158</v>
      </c>
      <c r="AW19" s="1145" t="s">
        <v>158</v>
      </c>
      <c r="AX19" s="1148">
        <v>25</v>
      </c>
      <c r="AY19" s="440"/>
      <c r="AZ19" s="440"/>
      <c r="BA19" s="440"/>
      <c r="BB19" s="441"/>
      <c r="BC19" s="347"/>
    </row>
    <row r="20" spans="2:55" ht="18.75" customHeight="1" x14ac:dyDescent="0.3">
      <c r="B20" s="306" t="s">
        <v>278</v>
      </c>
      <c r="C20" s="1400"/>
      <c r="D20" s="348"/>
      <c r="E20" s="344"/>
      <c r="F20" s="344"/>
      <c r="G20" s="344"/>
      <c r="H20" s="344"/>
      <c r="I20" s="344"/>
      <c r="J20" s="344"/>
      <c r="K20" s="344"/>
      <c r="L20" s="344"/>
      <c r="M20" s="344"/>
      <c r="N20" s="344"/>
      <c r="O20" s="352"/>
      <c r="P20" s="348"/>
      <c r="Q20" s="344"/>
      <c r="R20" s="344"/>
      <c r="S20" s="344"/>
      <c r="T20" s="344"/>
      <c r="U20" s="344"/>
      <c r="V20" s="344"/>
      <c r="W20" s="344"/>
      <c r="X20" s="344"/>
      <c r="Y20" s="344"/>
      <c r="Z20" s="344"/>
      <c r="AA20" s="352"/>
      <c r="AB20" s="280"/>
      <c r="AC20" s="306" t="str">
        <f t="shared" si="2"/>
        <v>O9</v>
      </c>
      <c r="AD20" s="1400"/>
      <c r="AE20" s="1155"/>
      <c r="AF20" s="1152"/>
      <c r="AG20" s="1152"/>
      <c r="AH20" s="1152"/>
      <c r="AI20" s="1152"/>
      <c r="AJ20" s="1152"/>
      <c r="AK20" s="1152"/>
      <c r="AL20" s="1152"/>
      <c r="AM20" s="1152"/>
      <c r="AN20" s="1152"/>
      <c r="AO20" s="1152"/>
      <c r="AP20" s="1153"/>
      <c r="AQ20" s="1155"/>
      <c r="AR20" s="1152"/>
      <c r="AS20" s="1152"/>
      <c r="AT20" s="1152"/>
      <c r="AU20" s="1152"/>
      <c r="AV20" s="1152"/>
      <c r="AW20" s="1152"/>
      <c r="AX20" s="1152"/>
      <c r="AY20" s="440"/>
      <c r="AZ20" s="440"/>
      <c r="BA20" s="440"/>
      <c r="BB20" s="441"/>
      <c r="BC20" s="347"/>
    </row>
    <row r="21" spans="2:55" ht="18.75" customHeight="1" x14ac:dyDescent="0.3">
      <c r="B21" s="306" t="s">
        <v>279</v>
      </c>
      <c r="C21" s="1400"/>
      <c r="D21" s="348"/>
      <c r="E21" s="344"/>
      <c r="F21" s="344"/>
      <c r="G21" s="344"/>
      <c r="H21" s="344"/>
      <c r="I21" s="344"/>
      <c r="J21" s="344"/>
      <c r="K21" s="344"/>
      <c r="L21" s="344"/>
      <c r="M21" s="344"/>
      <c r="N21" s="344"/>
      <c r="O21" s="352"/>
      <c r="P21" s="348"/>
      <c r="Q21" s="344"/>
      <c r="R21" s="344"/>
      <c r="S21" s="344"/>
      <c r="T21" s="344"/>
      <c r="U21" s="344"/>
      <c r="V21" s="344"/>
      <c r="W21" s="344"/>
      <c r="X21" s="344"/>
      <c r="Y21" s="344"/>
      <c r="Z21" s="344"/>
      <c r="AA21" s="352"/>
      <c r="AB21" s="280"/>
      <c r="AC21" s="306" t="str">
        <f t="shared" si="2"/>
        <v>O10</v>
      </c>
      <c r="AD21" s="1400"/>
      <c r="AE21" s="1155"/>
      <c r="AF21" s="1152"/>
      <c r="AG21" s="1152"/>
      <c r="AH21" s="1152"/>
      <c r="AI21" s="1152"/>
      <c r="AJ21" s="1152"/>
      <c r="AK21" s="1152"/>
      <c r="AL21" s="1152"/>
      <c r="AM21" s="1152"/>
      <c r="AN21" s="1152"/>
      <c r="AO21" s="1152"/>
      <c r="AP21" s="1153"/>
      <c r="AQ21" s="1155"/>
      <c r="AR21" s="1152"/>
      <c r="AS21" s="1152"/>
      <c r="AT21" s="1152"/>
      <c r="AU21" s="1152"/>
      <c r="AV21" s="1152"/>
      <c r="AW21" s="1152"/>
      <c r="AX21" s="1152"/>
      <c r="AY21" s="440"/>
      <c r="AZ21" s="440"/>
      <c r="BA21" s="440"/>
      <c r="BB21" s="441"/>
      <c r="BC21" s="347"/>
    </row>
    <row r="22" spans="2:55" ht="18.75" customHeight="1" x14ac:dyDescent="0.3">
      <c r="B22" s="306" t="s">
        <v>315</v>
      </c>
      <c r="C22" s="1400"/>
      <c r="D22" s="348"/>
      <c r="E22" s="344"/>
      <c r="F22" s="344"/>
      <c r="G22" s="344"/>
      <c r="H22" s="344"/>
      <c r="I22" s="344"/>
      <c r="J22" s="344"/>
      <c r="K22" s="344"/>
      <c r="L22" s="344"/>
      <c r="M22" s="344"/>
      <c r="N22" s="344"/>
      <c r="O22" s="352"/>
      <c r="P22" s="348"/>
      <c r="Q22" s="344"/>
      <c r="R22" s="344"/>
      <c r="S22" s="344"/>
      <c r="T22" s="344"/>
      <c r="U22" s="344"/>
      <c r="V22" s="344"/>
      <c r="W22" s="344"/>
      <c r="X22" s="344"/>
      <c r="Y22" s="344"/>
      <c r="Z22" s="344"/>
      <c r="AA22" s="352"/>
      <c r="AB22" s="84"/>
      <c r="AC22" s="306" t="str">
        <f t="shared" si="2"/>
        <v>O11</v>
      </c>
      <c r="AD22" s="1400"/>
      <c r="AE22" s="1155"/>
      <c r="AF22" s="1152"/>
      <c r="AG22" s="1152"/>
      <c r="AH22" s="1152"/>
      <c r="AI22" s="1152"/>
      <c r="AJ22" s="1152"/>
      <c r="AK22" s="1152"/>
      <c r="AL22" s="1152"/>
      <c r="AM22" s="1152"/>
      <c r="AN22" s="1152"/>
      <c r="AO22" s="1152"/>
      <c r="AP22" s="1153"/>
      <c r="AQ22" s="1155"/>
      <c r="AR22" s="1152"/>
      <c r="AS22" s="1152"/>
      <c r="AT22" s="1152"/>
      <c r="AU22" s="1152"/>
      <c r="AV22" s="1152"/>
      <c r="AW22" s="1152"/>
      <c r="AX22" s="1152"/>
      <c r="AY22" s="440"/>
      <c r="AZ22" s="440"/>
      <c r="BA22" s="440"/>
      <c r="BB22" s="441"/>
      <c r="BC22" s="347"/>
    </row>
    <row r="23" spans="2:55" ht="18.75" customHeight="1" thickBot="1" x14ac:dyDescent="0.35">
      <c r="B23" s="307" t="s">
        <v>316</v>
      </c>
      <c r="C23" s="1401"/>
      <c r="D23" s="349"/>
      <c r="E23" s="350"/>
      <c r="F23" s="350"/>
      <c r="G23" s="350"/>
      <c r="H23" s="350"/>
      <c r="I23" s="350"/>
      <c r="J23" s="350"/>
      <c r="K23" s="350"/>
      <c r="L23" s="350"/>
      <c r="M23" s="350"/>
      <c r="N23" s="350"/>
      <c r="O23" s="353"/>
      <c r="P23" s="349"/>
      <c r="Q23" s="350"/>
      <c r="R23" s="350"/>
      <c r="S23" s="350"/>
      <c r="T23" s="350"/>
      <c r="U23" s="350"/>
      <c r="V23" s="350"/>
      <c r="W23" s="350"/>
      <c r="X23" s="350"/>
      <c r="Y23" s="350"/>
      <c r="Z23" s="350"/>
      <c r="AA23" s="353"/>
      <c r="AB23" s="280"/>
      <c r="AC23" s="306" t="str">
        <f t="shared" si="2"/>
        <v>O12</v>
      </c>
      <c r="AD23" s="1401"/>
      <c r="AE23" s="1156"/>
      <c r="AF23" s="1157"/>
      <c r="AG23" s="1157"/>
      <c r="AH23" s="1157"/>
      <c r="AI23" s="1157"/>
      <c r="AJ23" s="1157"/>
      <c r="AK23" s="1157"/>
      <c r="AL23" s="1157"/>
      <c r="AM23" s="1157"/>
      <c r="AN23" s="1157"/>
      <c r="AO23" s="1157"/>
      <c r="AP23" s="1158"/>
      <c r="AQ23" s="1156"/>
      <c r="AR23" s="1157"/>
      <c r="AS23" s="1157"/>
      <c r="AT23" s="1157"/>
      <c r="AU23" s="1157"/>
      <c r="AV23" s="1157"/>
      <c r="AW23" s="1157"/>
      <c r="AX23" s="1157"/>
      <c r="AY23" s="444"/>
      <c r="AZ23" s="444"/>
      <c r="BA23" s="444"/>
      <c r="BB23" s="445"/>
      <c r="BC23" s="347"/>
    </row>
    <row r="24" spans="2:55" ht="18.75" customHeight="1" x14ac:dyDescent="0.3">
      <c r="B24" s="305" t="s">
        <v>300</v>
      </c>
      <c r="C24" s="1399" t="str">
        <f>+'4.1. SWOT'!F24</f>
        <v>Ameaças</v>
      </c>
      <c r="D24" s="345"/>
      <c r="E24" s="346"/>
      <c r="F24" s="346"/>
      <c r="G24" s="346"/>
      <c r="H24" s="346"/>
      <c r="I24" s="346"/>
      <c r="J24" s="346"/>
      <c r="K24" s="346"/>
      <c r="L24" s="346"/>
      <c r="M24" s="346"/>
      <c r="N24" s="346"/>
      <c r="O24" s="351"/>
      <c r="P24" s="345"/>
      <c r="Q24" s="346"/>
      <c r="R24" s="346"/>
      <c r="S24" s="346"/>
      <c r="T24" s="346"/>
      <c r="U24" s="346"/>
      <c r="V24" s="346"/>
      <c r="W24" s="346"/>
      <c r="X24" s="346"/>
      <c r="Y24" s="346"/>
      <c r="Z24" s="346"/>
      <c r="AA24" s="351"/>
      <c r="AB24" s="226"/>
      <c r="AC24" s="305" t="str">
        <f>+B24</f>
        <v>T1</v>
      </c>
      <c r="AD24" s="1399" t="str">
        <f>+C24</f>
        <v>Ameaças</v>
      </c>
      <c r="AE24" s="1147" t="s">
        <v>158</v>
      </c>
      <c r="AF24" s="1144" t="s">
        <v>158</v>
      </c>
      <c r="AG24" s="1144" t="s">
        <v>158</v>
      </c>
      <c r="AH24" s="1144" t="s">
        <v>158</v>
      </c>
      <c r="AI24" s="1144" t="s">
        <v>158</v>
      </c>
      <c r="AJ24" s="1144">
        <v>10</v>
      </c>
      <c r="AK24" s="1144" t="s">
        <v>158</v>
      </c>
      <c r="AL24" s="1144">
        <v>3</v>
      </c>
      <c r="AM24" s="1149"/>
      <c r="AN24" s="1149"/>
      <c r="AO24" s="1149"/>
      <c r="AP24" s="1150"/>
      <c r="AQ24" s="1147" t="s">
        <v>158</v>
      </c>
      <c r="AR24" s="1144" t="s">
        <v>158</v>
      </c>
      <c r="AS24" s="1144">
        <v>3</v>
      </c>
      <c r="AT24" s="1144" t="s">
        <v>158</v>
      </c>
      <c r="AU24" s="1144">
        <v>12</v>
      </c>
      <c r="AV24" s="1144" t="s">
        <v>158</v>
      </c>
      <c r="AW24" s="1144" t="s">
        <v>158</v>
      </c>
      <c r="AX24" s="1151">
        <v>24</v>
      </c>
      <c r="AY24" s="438"/>
      <c r="AZ24" s="438"/>
      <c r="BA24" s="438"/>
      <c r="BB24" s="439"/>
      <c r="BC24" s="347"/>
    </row>
    <row r="25" spans="2:55" ht="18.75" customHeight="1" x14ac:dyDescent="0.3">
      <c r="B25" s="306" t="s">
        <v>301</v>
      </c>
      <c r="C25" s="1400"/>
      <c r="D25" s="348"/>
      <c r="E25" s="344"/>
      <c r="F25" s="344"/>
      <c r="G25" s="344"/>
      <c r="H25" s="344"/>
      <c r="I25" s="344"/>
      <c r="J25" s="344"/>
      <c r="K25" s="344"/>
      <c r="L25" s="344"/>
      <c r="M25" s="344"/>
      <c r="N25" s="344"/>
      <c r="O25" s="352"/>
      <c r="P25" s="348"/>
      <c r="Q25" s="344"/>
      <c r="R25" s="344"/>
      <c r="S25" s="344"/>
      <c r="T25" s="344"/>
      <c r="U25" s="344"/>
      <c r="V25" s="344"/>
      <c r="W25" s="344"/>
      <c r="X25" s="344"/>
      <c r="Y25" s="344"/>
      <c r="Z25" s="344"/>
      <c r="AA25" s="352"/>
      <c r="AB25" s="226"/>
      <c r="AC25" s="306" t="str">
        <f>+B25</f>
        <v>T2</v>
      </c>
      <c r="AD25" s="1400"/>
      <c r="AE25" s="1146">
        <v>10</v>
      </c>
      <c r="AF25" s="1145">
        <v>10</v>
      </c>
      <c r="AG25" s="1145">
        <v>9</v>
      </c>
      <c r="AH25" s="1145">
        <v>8</v>
      </c>
      <c r="AI25" s="1145">
        <v>12</v>
      </c>
      <c r="AJ25" s="1145">
        <v>10</v>
      </c>
      <c r="AK25" s="1145" t="s">
        <v>158</v>
      </c>
      <c r="AL25" s="1145">
        <v>11</v>
      </c>
      <c r="AM25" s="1152"/>
      <c r="AN25" s="1152"/>
      <c r="AO25" s="1152"/>
      <c r="AP25" s="1153"/>
      <c r="AQ25" s="1146" t="s">
        <v>158</v>
      </c>
      <c r="AR25" s="1145" t="s">
        <v>158</v>
      </c>
      <c r="AS25" s="1145">
        <v>13</v>
      </c>
      <c r="AT25" s="1145">
        <v>17</v>
      </c>
      <c r="AU25" s="1145">
        <v>12</v>
      </c>
      <c r="AV25" s="1145">
        <v>4</v>
      </c>
      <c r="AW25" s="1145" t="s">
        <v>158</v>
      </c>
      <c r="AX25" s="1148" t="s">
        <v>158</v>
      </c>
      <c r="AY25" s="440"/>
      <c r="AZ25" s="440"/>
      <c r="BA25" s="440"/>
      <c r="BB25" s="441"/>
      <c r="BC25" s="347"/>
    </row>
    <row r="26" spans="2:55" ht="18.75" customHeight="1" x14ac:dyDescent="0.3">
      <c r="B26" s="306" t="s">
        <v>302</v>
      </c>
      <c r="C26" s="1400"/>
      <c r="D26" s="348"/>
      <c r="E26" s="344"/>
      <c r="F26" s="344"/>
      <c r="G26" s="344"/>
      <c r="H26" s="344"/>
      <c r="I26" s="344"/>
      <c r="J26" s="344"/>
      <c r="K26" s="344"/>
      <c r="L26" s="344"/>
      <c r="M26" s="344"/>
      <c r="N26" s="344"/>
      <c r="O26" s="352"/>
      <c r="P26" s="348"/>
      <c r="Q26" s="344"/>
      <c r="R26" s="344"/>
      <c r="S26" s="344"/>
      <c r="T26" s="344"/>
      <c r="U26" s="344"/>
      <c r="V26" s="344"/>
      <c r="W26" s="344"/>
      <c r="X26" s="344"/>
      <c r="Y26" s="344"/>
      <c r="Z26" s="344"/>
      <c r="AA26" s="352"/>
      <c r="AB26" s="226"/>
      <c r="AC26" s="306" t="str">
        <f t="shared" ref="AC26:AC35" si="3">+B26</f>
        <v>T3</v>
      </c>
      <c r="AD26" s="1400"/>
      <c r="AE26" s="1146" t="s">
        <v>158</v>
      </c>
      <c r="AF26" s="1145">
        <v>7</v>
      </c>
      <c r="AG26" s="1159" t="s">
        <v>702</v>
      </c>
      <c r="AH26" s="1145">
        <v>5</v>
      </c>
      <c r="AI26" s="1145" t="s">
        <v>158</v>
      </c>
      <c r="AJ26" s="1145">
        <v>7</v>
      </c>
      <c r="AK26" s="1145">
        <v>5</v>
      </c>
      <c r="AL26" s="1145">
        <v>13</v>
      </c>
      <c r="AM26" s="1152"/>
      <c r="AN26" s="1152"/>
      <c r="AO26" s="1152"/>
      <c r="AP26" s="1153"/>
      <c r="AQ26" s="1146" t="s">
        <v>158</v>
      </c>
      <c r="AR26" s="1159" t="s">
        <v>716</v>
      </c>
      <c r="AS26" s="1145">
        <v>26</v>
      </c>
      <c r="AT26" s="1145">
        <v>13</v>
      </c>
      <c r="AU26" s="1145" t="s">
        <v>158</v>
      </c>
      <c r="AV26" s="1145" t="s">
        <v>158</v>
      </c>
      <c r="AW26" s="1145" t="s">
        <v>158</v>
      </c>
      <c r="AX26" s="1148" t="s">
        <v>158</v>
      </c>
      <c r="AY26" s="440"/>
      <c r="AZ26" s="440"/>
      <c r="BA26" s="440"/>
      <c r="BB26" s="441"/>
      <c r="BC26" s="347"/>
    </row>
    <row r="27" spans="2:55" ht="18.75" customHeight="1" x14ac:dyDescent="0.3">
      <c r="B27" s="306" t="s">
        <v>303</v>
      </c>
      <c r="C27" s="1400"/>
      <c r="D27" s="348"/>
      <c r="E27" s="344"/>
      <c r="F27" s="344"/>
      <c r="G27" s="344"/>
      <c r="H27" s="344"/>
      <c r="I27" s="344"/>
      <c r="J27" s="344"/>
      <c r="K27" s="344"/>
      <c r="L27" s="344"/>
      <c r="M27" s="344"/>
      <c r="N27" s="344"/>
      <c r="O27" s="352"/>
      <c r="P27" s="348"/>
      <c r="Q27" s="344"/>
      <c r="R27" s="344"/>
      <c r="S27" s="344"/>
      <c r="T27" s="344"/>
      <c r="U27" s="344"/>
      <c r="V27" s="344"/>
      <c r="W27" s="344"/>
      <c r="X27" s="344"/>
      <c r="Y27" s="344"/>
      <c r="Z27" s="344"/>
      <c r="AA27" s="352"/>
      <c r="AB27" s="226"/>
      <c r="AC27" s="306" t="str">
        <f t="shared" si="3"/>
        <v>T4</v>
      </c>
      <c r="AD27" s="1400"/>
      <c r="AE27" s="1146">
        <v>5</v>
      </c>
      <c r="AF27" s="1145">
        <v>10</v>
      </c>
      <c r="AG27" s="1145" t="s">
        <v>158</v>
      </c>
      <c r="AH27" s="1145">
        <v>8</v>
      </c>
      <c r="AI27" s="1145">
        <v>12</v>
      </c>
      <c r="AJ27" s="1145">
        <v>10</v>
      </c>
      <c r="AK27" s="1145" t="s">
        <v>158</v>
      </c>
      <c r="AL27" s="1145">
        <v>11</v>
      </c>
      <c r="AM27" s="1152"/>
      <c r="AN27" s="1152"/>
      <c r="AO27" s="1152"/>
      <c r="AP27" s="1153"/>
      <c r="AQ27" s="1146" t="s">
        <v>158</v>
      </c>
      <c r="AR27" s="1145">
        <v>16</v>
      </c>
      <c r="AS27" s="1145">
        <v>25</v>
      </c>
      <c r="AT27" s="1145">
        <v>15</v>
      </c>
      <c r="AU27" s="1145">
        <v>12</v>
      </c>
      <c r="AV27" s="1159" t="s">
        <v>718</v>
      </c>
      <c r="AW27" s="1145" t="s">
        <v>158</v>
      </c>
      <c r="AX27" s="1148">
        <v>25</v>
      </c>
      <c r="AY27" s="440"/>
      <c r="AZ27" s="440"/>
      <c r="BA27" s="440"/>
      <c r="BB27" s="441"/>
      <c r="BC27" s="347"/>
    </row>
    <row r="28" spans="2:55" ht="18.75" customHeight="1" x14ac:dyDescent="0.3">
      <c r="B28" s="306" t="s">
        <v>304</v>
      </c>
      <c r="C28" s="1400"/>
      <c r="D28" s="348"/>
      <c r="E28" s="344"/>
      <c r="F28" s="344"/>
      <c r="G28" s="344"/>
      <c r="H28" s="344"/>
      <c r="I28" s="344"/>
      <c r="J28" s="344"/>
      <c r="K28" s="344"/>
      <c r="L28" s="344"/>
      <c r="M28" s="344"/>
      <c r="N28" s="344"/>
      <c r="O28" s="352"/>
      <c r="P28" s="348"/>
      <c r="Q28" s="344"/>
      <c r="R28" s="344"/>
      <c r="S28" s="344"/>
      <c r="T28" s="344"/>
      <c r="U28" s="344"/>
      <c r="V28" s="344"/>
      <c r="W28" s="344"/>
      <c r="X28" s="344"/>
      <c r="Y28" s="344"/>
      <c r="Z28" s="344"/>
      <c r="AA28" s="352"/>
      <c r="AB28" s="226"/>
      <c r="AC28" s="306" t="str">
        <f t="shared" si="3"/>
        <v>T5</v>
      </c>
      <c r="AD28" s="1400"/>
      <c r="AE28" s="1146">
        <v>5</v>
      </c>
      <c r="AF28" s="1145">
        <v>4</v>
      </c>
      <c r="AG28" s="1145">
        <v>5</v>
      </c>
      <c r="AH28" s="1145">
        <v>8</v>
      </c>
      <c r="AI28" s="1145">
        <v>10</v>
      </c>
      <c r="AJ28" s="1145">
        <v>10</v>
      </c>
      <c r="AK28" s="1145" t="s">
        <v>158</v>
      </c>
      <c r="AL28" s="1145" t="s">
        <v>158</v>
      </c>
      <c r="AM28" s="1152"/>
      <c r="AN28" s="1152"/>
      <c r="AO28" s="1152"/>
      <c r="AP28" s="1153"/>
      <c r="AQ28" s="1146">
        <v>8</v>
      </c>
      <c r="AR28" s="1145">
        <v>5</v>
      </c>
      <c r="AS28" s="1145">
        <v>2</v>
      </c>
      <c r="AT28" s="1145" t="s">
        <v>158</v>
      </c>
      <c r="AU28" s="1145">
        <v>8</v>
      </c>
      <c r="AV28" s="1145">
        <v>8</v>
      </c>
      <c r="AW28" s="1145">
        <v>14</v>
      </c>
      <c r="AX28" s="1148" t="s">
        <v>158</v>
      </c>
      <c r="AY28" s="440"/>
      <c r="AZ28" s="440"/>
      <c r="BA28" s="440"/>
      <c r="BB28" s="441"/>
      <c r="BC28" s="347"/>
    </row>
    <row r="29" spans="2:55" ht="18.75" customHeight="1" x14ac:dyDescent="0.3">
      <c r="B29" s="306" t="s">
        <v>305</v>
      </c>
      <c r="C29" s="1400"/>
      <c r="D29" s="348"/>
      <c r="E29" s="344"/>
      <c r="F29" s="344"/>
      <c r="G29" s="344"/>
      <c r="H29" s="344"/>
      <c r="I29" s="344"/>
      <c r="J29" s="344"/>
      <c r="K29" s="344"/>
      <c r="L29" s="344"/>
      <c r="M29" s="344"/>
      <c r="N29" s="344"/>
      <c r="O29" s="352"/>
      <c r="P29" s="348"/>
      <c r="Q29" s="344"/>
      <c r="R29" s="344"/>
      <c r="S29" s="344"/>
      <c r="T29" s="301"/>
      <c r="U29" s="344"/>
      <c r="V29" s="344"/>
      <c r="W29" s="344"/>
      <c r="X29" s="344"/>
      <c r="Y29" s="344"/>
      <c r="Z29" s="344"/>
      <c r="AA29" s="352"/>
      <c r="AB29" s="226"/>
      <c r="AC29" s="306" t="str">
        <f t="shared" si="3"/>
        <v>T6</v>
      </c>
      <c r="AD29" s="1400"/>
      <c r="AE29" s="1146">
        <v>1</v>
      </c>
      <c r="AF29" s="1145" t="s">
        <v>158</v>
      </c>
      <c r="AG29" s="1145" t="s">
        <v>158</v>
      </c>
      <c r="AH29" s="1145">
        <v>10</v>
      </c>
      <c r="AI29" s="1145">
        <v>12</v>
      </c>
      <c r="AJ29" s="1145">
        <v>9</v>
      </c>
      <c r="AK29" s="1145" t="s">
        <v>158</v>
      </c>
      <c r="AL29" s="1145">
        <v>14</v>
      </c>
      <c r="AM29" s="1152"/>
      <c r="AN29" s="1152"/>
      <c r="AO29" s="1152"/>
      <c r="AP29" s="1153"/>
      <c r="AQ29" s="1146" t="s">
        <v>158</v>
      </c>
      <c r="AR29" s="1145" t="s">
        <v>158</v>
      </c>
      <c r="AS29" s="1145">
        <v>25</v>
      </c>
      <c r="AT29" s="1145" t="s">
        <v>158</v>
      </c>
      <c r="AU29" s="1145">
        <v>12</v>
      </c>
      <c r="AV29" s="1145"/>
      <c r="AW29" s="1145">
        <v>25</v>
      </c>
      <c r="AX29" s="1148">
        <v>24</v>
      </c>
      <c r="AY29" s="440"/>
      <c r="AZ29" s="440"/>
      <c r="BA29" s="440"/>
      <c r="BB29" s="441"/>
      <c r="BC29" s="347"/>
    </row>
    <row r="30" spans="2:55" ht="18.75" customHeight="1" x14ac:dyDescent="0.3">
      <c r="B30" s="306" t="s">
        <v>306</v>
      </c>
      <c r="C30" s="1400"/>
      <c r="D30" s="348"/>
      <c r="E30" s="344"/>
      <c r="F30" s="344"/>
      <c r="G30" s="344"/>
      <c r="H30" s="344"/>
      <c r="I30" s="344"/>
      <c r="J30" s="344"/>
      <c r="K30" s="344"/>
      <c r="L30" s="344"/>
      <c r="M30" s="344"/>
      <c r="N30" s="344"/>
      <c r="O30" s="352"/>
      <c r="P30" s="348"/>
      <c r="Q30" s="344"/>
      <c r="R30" s="344"/>
      <c r="S30" s="344"/>
      <c r="T30" s="344"/>
      <c r="U30" s="344"/>
      <c r="V30" s="344"/>
      <c r="W30" s="344"/>
      <c r="X30" s="344"/>
      <c r="Y30" s="344"/>
      <c r="Z30" s="344"/>
      <c r="AA30" s="352"/>
      <c r="AB30" s="226"/>
      <c r="AC30" s="306" t="str">
        <f t="shared" si="3"/>
        <v>T7</v>
      </c>
      <c r="AD30" s="1400"/>
      <c r="AE30" s="1146">
        <v>15</v>
      </c>
      <c r="AF30" s="1145">
        <v>8</v>
      </c>
      <c r="AG30" s="1159" t="s">
        <v>705</v>
      </c>
      <c r="AH30" s="1145">
        <v>8</v>
      </c>
      <c r="AI30" s="1145">
        <v>12</v>
      </c>
      <c r="AJ30" s="1145">
        <v>10</v>
      </c>
      <c r="AK30" s="1145" t="s">
        <v>158</v>
      </c>
      <c r="AL30" s="1145">
        <v>11</v>
      </c>
      <c r="AM30" s="1152"/>
      <c r="AN30" s="1152"/>
      <c r="AO30" s="1152"/>
      <c r="AP30" s="1153"/>
      <c r="AQ30" s="1146">
        <v>17</v>
      </c>
      <c r="AR30" s="1145">
        <v>21</v>
      </c>
      <c r="AS30" s="1145">
        <v>24</v>
      </c>
      <c r="AT30" s="1145">
        <v>10</v>
      </c>
      <c r="AU30" s="1145">
        <v>12</v>
      </c>
      <c r="AV30" s="1145">
        <v>24</v>
      </c>
      <c r="AW30" s="1145">
        <v>10</v>
      </c>
      <c r="AX30" s="1148" t="s">
        <v>158</v>
      </c>
      <c r="AY30" s="440"/>
      <c r="AZ30" s="440"/>
      <c r="BA30" s="440"/>
      <c r="BB30" s="441"/>
      <c r="BC30" s="347"/>
    </row>
    <row r="31" spans="2:55" ht="18.75" customHeight="1" x14ac:dyDescent="0.3">
      <c r="B31" s="306" t="s">
        <v>307</v>
      </c>
      <c r="C31" s="1400"/>
      <c r="D31" s="348"/>
      <c r="E31" s="344"/>
      <c r="F31" s="344"/>
      <c r="G31" s="344"/>
      <c r="H31" s="344"/>
      <c r="I31" s="344"/>
      <c r="J31" s="344"/>
      <c r="K31" s="344"/>
      <c r="L31" s="344"/>
      <c r="M31" s="344"/>
      <c r="N31" s="344"/>
      <c r="O31" s="352"/>
      <c r="P31" s="348"/>
      <c r="Q31" s="344"/>
      <c r="R31" s="344"/>
      <c r="S31" s="344"/>
      <c r="T31" s="344"/>
      <c r="U31" s="344"/>
      <c r="V31" s="344"/>
      <c r="W31" s="344"/>
      <c r="X31" s="344"/>
      <c r="Y31" s="344"/>
      <c r="Z31" s="344"/>
      <c r="AA31" s="352"/>
      <c r="AB31" s="226"/>
      <c r="AC31" s="306" t="str">
        <f t="shared" si="3"/>
        <v>T8</v>
      </c>
      <c r="AD31" s="1400"/>
      <c r="AE31" s="1146">
        <v>6</v>
      </c>
      <c r="AF31" s="1145">
        <v>5</v>
      </c>
      <c r="AG31" s="1145">
        <v>11</v>
      </c>
      <c r="AH31" s="1145">
        <v>16</v>
      </c>
      <c r="AI31" s="1145">
        <v>8</v>
      </c>
      <c r="AJ31" s="1145" t="s">
        <v>158</v>
      </c>
      <c r="AK31" s="1145" t="s">
        <v>158</v>
      </c>
      <c r="AL31" s="1145">
        <v>15</v>
      </c>
      <c r="AM31" s="1152"/>
      <c r="AN31" s="1152"/>
      <c r="AO31" s="1152"/>
      <c r="AP31" s="1153"/>
      <c r="AQ31" s="1146">
        <v>16</v>
      </c>
      <c r="AR31" s="1145">
        <v>5</v>
      </c>
      <c r="AS31" s="1145">
        <v>8</v>
      </c>
      <c r="AT31" s="1145">
        <v>11</v>
      </c>
      <c r="AU31" s="1145">
        <v>11</v>
      </c>
      <c r="AV31" s="1145">
        <v>22</v>
      </c>
      <c r="AW31" s="1145" t="s">
        <v>158</v>
      </c>
      <c r="AX31" s="1148" t="s">
        <v>158</v>
      </c>
      <c r="AY31" s="440"/>
      <c r="AZ31" s="440"/>
      <c r="BA31" s="440"/>
      <c r="BB31" s="441"/>
      <c r="BC31" s="347"/>
    </row>
    <row r="32" spans="2:55" ht="18.75" customHeight="1" x14ac:dyDescent="0.3">
      <c r="B32" s="306" t="s">
        <v>308</v>
      </c>
      <c r="C32" s="1400"/>
      <c r="D32" s="348"/>
      <c r="E32" s="344"/>
      <c r="F32" s="344"/>
      <c r="G32" s="344"/>
      <c r="H32" s="344"/>
      <c r="I32" s="344"/>
      <c r="J32" s="344"/>
      <c r="K32" s="344"/>
      <c r="L32" s="344"/>
      <c r="M32" s="344"/>
      <c r="N32" s="344"/>
      <c r="O32" s="352"/>
      <c r="P32" s="348"/>
      <c r="Q32" s="344"/>
      <c r="R32" s="344"/>
      <c r="S32" s="344"/>
      <c r="T32" s="344"/>
      <c r="U32" s="344"/>
      <c r="V32" s="344"/>
      <c r="W32" s="344"/>
      <c r="X32" s="344"/>
      <c r="Y32" s="344"/>
      <c r="Z32" s="344"/>
      <c r="AA32" s="352"/>
      <c r="AB32" s="226"/>
      <c r="AC32" s="306" t="str">
        <f t="shared" si="3"/>
        <v>T9</v>
      </c>
      <c r="AD32" s="1400"/>
      <c r="AE32" s="440"/>
      <c r="AF32" s="440"/>
      <c r="AG32" s="440"/>
      <c r="AH32" s="440"/>
      <c r="AI32" s="440"/>
      <c r="AJ32" s="440"/>
      <c r="AK32" s="440"/>
      <c r="AL32" s="440"/>
      <c r="AM32" s="440"/>
      <c r="AN32" s="440"/>
      <c r="AO32" s="440"/>
      <c r="AP32" s="441"/>
      <c r="AQ32" s="442"/>
      <c r="AR32" s="440"/>
      <c r="AS32" s="440"/>
      <c r="AT32" s="440"/>
      <c r="AU32" s="440"/>
      <c r="AV32" s="440"/>
      <c r="AW32" s="440"/>
      <c r="AX32" s="440"/>
      <c r="AY32" s="440"/>
      <c r="AZ32" s="440"/>
      <c r="BA32" s="440"/>
      <c r="BB32" s="441"/>
      <c r="BC32" s="347"/>
    </row>
    <row r="33" spans="2:55" ht="18.75" customHeight="1" x14ac:dyDescent="0.3">
      <c r="B33" s="306" t="s">
        <v>309</v>
      </c>
      <c r="C33" s="1400"/>
      <c r="D33" s="348"/>
      <c r="E33" s="344"/>
      <c r="F33" s="344"/>
      <c r="G33" s="344"/>
      <c r="H33" s="344"/>
      <c r="I33" s="344"/>
      <c r="J33" s="344"/>
      <c r="K33" s="344"/>
      <c r="L33" s="344"/>
      <c r="M33" s="344"/>
      <c r="N33" s="344"/>
      <c r="O33" s="352"/>
      <c r="P33" s="348"/>
      <c r="Q33" s="344"/>
      <c r="R33" s="344"/>
      <c r="S33" s="344"/>
      <c r="T33" s="344"/>
      <c r="U33" s="344"/>
      <c r="V33" s="344"/>
      <c r="W33" s="344"/>
      <c r="X33" s="344"/>
      <c r="Y33" s="344"/>
      <c r="Z33" s="344"/>
      <c r="AA33" s="352"/>
      <c r="AB33" s="226"/>
      <c r="AC33" s="306" t="str">
        <f t="shared" si="3"/>
        <v>T10</v>
      </c>
      <c r="AD33" s="1400"/>
      <c r="AE33" s="442"/>
      <c r="AF33" s="440"/>
      <c r="AG33" s="440"/>
      <c r="AH33" s="440"/>
      <c r="AI33" s="440"/>
      <c r="AJ33" s="440"/>
      <c r="AK33" s="440"/>
      <c r="AL33" s="440"/>
      <c r="AM33" s="440"/>
      <c r="AN33" s="440"/>
      <c r="AO33" s="440"/>
      <c r="AP33" s="441"/>
      <c r="AQ33" s="442"/>
      <c r="AR33" s="440"/>
      <c r="AS33" s="440"/>
      <c r="AT33" s="440"/>
      <c r="AU33" s="440"/>
      <c r="AV33" s="440"/>
      <c r="AW33" s="440"/>
      <c r="AX33" s="440"/>
      <c r="AY33" s="440"/>
      <c r="AZ33" s="440"/>
      <c r="BA33" s="440"/>
      <c r="BB33" s="441"/>
      <c r="BC33" s="347"/>
    </row>
    <row r="34" spans="2:55" ht="18.75" customHeight="1" x14ac:dyDescent="0.3">
      <c r="B34" s="306" t="s">
        <v>317</v>
      </c>
      <c r="C34" s="1400"/>
      <c r="D34" s="348"/>
      <c r="E34" s="344"/>
      <c r="F34" s="344"/>
      <c r="G34" s="344"/>
      <c r="H34" s="344"/>
      <c r="I34" s="344"/>
      <c r="J34" s="344"/>
      <c r="K34" s="344"/>
      <c r="L34" s="344"/>
      <c r="M34" s="344"/>
      <c r="N34" s="344"/>
      <c r="O34" s="352"/>
      <c r="P34" s="348"/>
      <c r="Q34" s="344"/>
      <c r="R34" s="344"/>
      <c r="S34" s="344"/>
      <c r="T34" s="344"/>
      <c r="U34" s="344"/>
      <c r="V34" s="344"/>
      <c r="W34" s="344"/>
      <c r="X34" s="344"/>
      <c r="Y34" s="344"/>
      <c r="Z34" s="344"/>
      <c r="AA34" s="352"/>
      <c r="AB34" s="226"/>
      <c r="AC34" s="306" t="str">
        <f t="shared" si="3"/>
        <v>T11</v>
      </c>
      <c r="AD34" s="1400"/>
      <c r="AE34" s="442"/>
      <c r="AF34" s="440"/>
      <c r="AG34" s="440"/>
      <c r="AH34" s="440"/>
      <c r="AI34" s="440"/>
      <c r="AJ34" s="440"/>
      <c r="AK34" s="440"/>
      <c r="AL34" s="440"/>
      <c r="AM34" s="440"/>
      <c r="AN34" s="440"/>
      <c r="AO34" s="440"/>
      <c r="AP34" s="441"/>
      <c r="AQ34" s="442"/>
      <c r="AR34" s="440"/>
      <c r="AS34" s="440"/>
      <c r="AT34" s="440"/>
      <c r="AU34" s="440"/>
      <c r="AV34" s="440"/>
      <c r="AW34" s="440"/>
      <c r="AX34" s="440"/>
      <c r="AY34" s="440"/>
      <c r="AZ34" s="440"/>
      <c r="BA34" s="440"/>
      <c r="BB34" s="441"/>
      <c r="BC34" s="347"/>
    </row>
    <row r="35" spans="2:55" ht="18.75" customHeight="1" thickBot="1" x14ac:dyDescent="0.35">
      <c r="B35" s="307" t="s">
        <v>318</v>
      </c>
      <c r="C35" s="1401"/>
      <c r="D35" s="349"/>
      <c r="E35" s="350"/>
      <c r="F35" s="350"/>
      <c r="G35" s="350"/>
      <c r="H35" s="350"/>
      <c r="I35" s="350"/>
      <c r="J35" s="350"/>
      <c r="K35" s="350"/>
      <c r="L35" s="350"/>
      <c r="M35" s="350"/>
      <c r="N35" s="350"/>
      <c r="O35" s="353"/>
      <c r="P35" s="349"/>
      <c r="Q35" s="350"/>
      <c r="R35" s="350"/>
      <c r="S35" s="350"/>
      <c r="T35" s="350"/>
      <c r="U35" s="350"/>
      <c r="V35" s="350"/>
      <c r="W35" s="350"/>
      <c r="X35" s="350"/>
      <c r="Y35" s="350"/>
      <c r="Z35" s="350"/>
      <c r="AA35" s="353"/>
      <c r="AB35" s="226"/>
      <c r="AC35" s="307" t="str">
        <f t="shared" si="3"/>
        <v>T12</v>
      </c>
      <c r="AD35" s="1401"/>
      <c r="AE35" s="443"/>
      <c r="AF35" s="444"/>
      <c r="AG35" s="444"/>
      <c r="AH35" s="444"/>
      <c r="AI35" s="444"/>
      <c r="AJ35" s="444"/>
      <c r="AK35" s="444"/>
      <c r="AL35" s="444"/>
      <c r="AM35" s="444"/>
      <c r="AN35" s="444"/>
      <c r="AO35" s="444"/>
      <c r="AP35" s="445"/>
      <c r="AQ35" s="443"/>
      <c r="AR35" s="444"/>
      <c r="AS35" s="444"/>
      <c r="AT35" s="444"/>
      <c r="AU35" s="444"/>
      <c r="AV35" s="444"/>
      <c r="AW35" s="444"/>
      <c r="AX35" s="444"/>
      <c r="AY35" s="444"/>
      <c r="AZ35" s="444"/>
      <c r="BA35" s="444"/>
      <c r="BB35" s="445"/>
      <c r="BC35" s="347"/>
    </row>
    <row r="36" spans="2:55" ht="13.5" customHeight="1" x14ac:dyDescent="0.2">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81"/>
      <c r="AC36" s="81"/>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27"/>
      <c r="BB36" s="227"/>
    </row>
    <row r="37" spans="2:55" ht="13.5" customHeight="1" x14ac:dyDescent="0.2">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81"/>
      <c r="AC37" s="81"/>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27"/>
      <c r="BB37" s="227"/>
    </row>
    <row r="38" spans="2:55" ht="13.5" customHeight="1" x14ac:dyDescent="0.2">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81"/>
      <c r="AC38" s="81"/>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27"/>
      <c r="BB38" s="227"/>
    </row>
    <row r="39" spans="2:55" ht="13.5" customHeight="1" x14ac:dyDescent="0.2">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81"/>
      <c r="AC39" s="81"/>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27"/>
      <c r="BB39" s="227"/>
    </row>
    <row r="40" spans="2:55" ht="13.5" customHeight="1" x14ac:dyDescent="0.2">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81"/>
      <c r="AC40" s="81"/>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27"/>
      <c r="BB40" s="227"/>
    </row>
    <row r="41" spans="2:55" ht="13.5" customHeight="1" x14ac:dyDescent="0.2">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81"/>
      <c r="AC41" s="81"/>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27"/>
      <c r="BB41" s="227"/>
    </row>
    <row r="42" spans="2:55" ht="13.5" customHeight="1" x14ac:dyDescent="0.2">
      <c r="C42" s="238"/>
      <c r="D42" s="238"/>
      <c r="E42" s="238"/>
      <c r="F42" s="238"/>
      <c r="G42" s="238"/>
      <c r="H42" s="238"/>
      <c r="I42" s="238"/>
      <c r="J42" s="238"/>
      <c r="K42" s="238"/>
      <c r="L42" s="238"/>
      <c r="M42" s="238"/>
      <c r="N42" s="238"/>
      <c r="O42" s="238"/>
      <c r="P42" s="238"/>
      <c r="Q42" s="1405" t="s">
        <v>332</v>
      </c>
      <c r="R42" s="1405"/>
      <c r="S42" s="1405"/>
      <c r="T42" s="1405"/>
      <c r="U42" s="1405"/>
      <c r="V42" s="1405"/>
      <c r="W42" s="1405"/>
      <c r="X42" s="1405"/>
      <c r="Y42" s="1405"/>
      <c r="Z42" s="1405"/>
      <c r="AA42" s="1405"/>
      <c r="AB42" s="81"/>
      <c r="AC42" s="81"/>
      <c r="AD42" s="238"/>
      <c r="AE42" s="238"/>
      <c r="AF42" s="238"/>
      <c r="AG42" s="238"/>
      <c r="AH42" s="238"/>
      <c r="AI42" s="238"/>
      <c r="AJ42" s="238"/>
      <c r="AK42" s="238"/>
      <c r="AL42" s="238"/>
      <c r="AM42" s="238"/>
      <c r="AN42" s="238"/>
      <c r="AO42" s="238"/>
      <c r="AP42" s="238"/>
      <c r="AQ42" s="238"/>
      <c r="AR42" s="1405" t="str">
        <f>+Q42</f>
        <v>ver legenda</v>
      </c>
      <c r="AS42" s="1405"/>
      <c r="AT42" s="1405"/>
      <c r="AU42" s="1405"/>
      <c r="AV42" s="1405"/>
      <c r="AW42" s="1405"/>
      <c r="AX42" s="1405"/>
      <c r="AY42" s="1405"/>
      <c r="AZ42" s="1405"/>
      <c r="BA42" s="1405"/>
      <c r="BB42" s="1405"/>
    </row>
    <row r="43" spans="2:55" ht="13.5" customHeight="1" x14ac:dyDescent="0.2">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81"/>
      <c r="AC43" s="81"/>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27"/>
      <c r="BB43" s="227"/>
    </row>
    <row r="44" spans="2:55" ht="13.5" customHeight="1" x14ac:dyDescent="0.2">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81"/>
      <c r="AC44" s="81"/>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27"/>
      <c r="BB44" s="227"/>
    </row>
    <row r="45" spans="2:55" ht="13.5" customHeight="1" x14ac:dyDescent="0.2">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81"/>
      <c r="AC45" s="81"/>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27"/>
      <c r="BB45" s="227"/>
    </row>
    <row r="46" spans="2:55" ht="42.75" customHeight="1" x14ac:dyDescent="0.2">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81"/>
      <c r="AC46" s="81"/>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27"/>
      <c r="BB46" s="227"/>
    </row>
    <row r="47" spans="2:55" ht="26.25" x14ac:dyDescent="0.35">
      <c r="C47" s="1398" t="s">
        <v>333</v>
      </c>
      <c r="D47" s="1398"/>
      <c r="E47" s="1398"/>
      <c r="F47" s="1398"/>
      <c r="G47" s="1398"/>
      <c r="H47" s="1398"/>
      <c r="I47" s="1398"/>
      <c r="J47" s="238"/>
      <c r="K47" s="238"/>
      <c r="L47" s="238"/>
      <c r="M47" s="238"/>
      <c r="N47" s="238"/>
      <c r="O47" s="1006" t="str">
        <f>+P3</f>
        <v>Empresa XPTO</v>
      </c>
      <c r="P47" s="293"/>
      <c r="Q47" s="293"/>
      <c r="R47" s="293"/>
      <c r="S47" s="293"/>
      <c r="T47" s="293"/>
      <c r="U47" s="293"/>
      <c r="V47" s="294"/>
      <c r="W47" s="294"/>
      <c r="X47" s="294"/>
      <c r="Y47" s="294"/>
      <c r="Z47" s="294"/>
      <c r="AA47" s="294"/>
      <c r="AB47" s="81"/>
      <c r="AC47" s="81"/>
      <c r="AD47" s="1398" t="str">
        <f>+C47</f>
        <v>Legenda</v>
      </c>
      <c r="AE47" s="1398"/>
      <c r="AF47" s="1398"/>
      <c r="AG47" s="1398"/>
      <c r="AH47" s="1398"/>
      <c r="AI47" s="1398"/>
      <c r="AJ47" s="1398"/>
      <c r="AK47" s="238"/>
      <c r="AL47" s="238"/>
      <c r="AM47" s="238"/>
      <c r="AN47" s="238"/>
      <c r="AO47" s="238"/>
      <c r="AP47" s="1016" t="str">
        <f>+AP3</f>
        <v>EXEMPLO</v>
      </c>
      <c r="AQ47" s="238"/>
      <c r="AR47" s="238"/>
      <c r="AS47" s="238"/>
      <c r="AT47" s="238"/>
      <c r="AU47" s="238"/>
      <c r="AV47" s="238"/>
      <c r="AW47" s="238"/>
      <c r="AX47" s="238"/>
      <c r="AY47" s="238"/>
      <c r="AZ47" s="238"/>
      <c r="BA47" s="227"/>
      <c r="BB47" s="227"/>
    </row>
    <row r="48" spans="2:55" ht="6" customHeight="1" x14ac:dyDescent="0.2">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81"/>
      <c r="AC48" s="81"/>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27"/>
      <c r="BB48" s="227"/>
    </row>
    <row r="49" spans="3:54" ht="6" customHeight="1" thickBot="1" x14ac:dyDescent="0.25">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81"/>
      <c r="AC49" s="81"/>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27"/>
      <c r="BB49" s="227"/>
    </row>
    <row r="50" spans="3:54" ht="30" customHeight="1" thickBot="1" x14ac:dyDescent="0.25">
      <c r="C50" s="1408" t="s">
        <v>335</v>
      </c>
      <c r="D50" s="1413"/>
      <c r="E50" s="1408" t="s">
        <v>336</v>
      </c>
      <c r="F50" s="1409"/>
      <c r="G50" s="1409"/>
      <c r="H50" s="1409"/>
      <c r="I50" s="1409"/>
      <c r="J50" s="1409"/>
      <c r="K50" s="1409"/>
      <c r="L50" s="1409"/>
      <c r="M50" s="1409"/>
      <c r="N50" s="1409"/>
      <c r="O50" s="1409"/>
      <c r="P50" s="1409"/>
      <c r="Q50" s="1409"/>
      <c r="R50" s="1409"/>
      <c r="S50" s="1409"/>
      <c r="T50" s="1409"/>
      <c r="U50" s="1409"/>
      <c r="V50" s="1409"/>
      <c r="W50" s="1409"/>
      <c r="X50" s="1409"/>
      <c r="Y50" s="1409"/>
      <c r="Z50" s="1409"/>
      <c r="AA50" s="1410"/>
      <c r="AB50" s="343"/>
      <c r="AC50" s="81"/>
      <c r="AD50" s="1408" t="str">
        <f>+C50</f>
        <v>REF.</v>
      </c>
      <c r="AE50" s="1410"/>
      <c r="AF50" s="1408" t="str">
        <f>+E50</f>
        <v>Ação/Objetivo</v>
      </c>
      <c r="AG50" s="1409"/>
      <c r="AH50" s="1409"/>
      <c r="AI50" s="1409"/>
      <c r="AJ50" s="1409"/>
      <c r="AK50" s="1409"/>
      <c r="AL50" s="1409"/>
      <c r="AM50" s="1409"/>
      <c r="AN50" s="1409"/>
      <c r="AO50" s="1409"/>
      <c r="AP50" s="1409"/>
      <c r="AQ50" s="1409"/>
      <c r="AR50" s="1409"/>
      <c r="AS50" s="1409"/>
      <c r="AT50" s="1409"/>
      <c r="AU50" s="1409"/>
      <c r="AV50" s="1409"/>
      <c r="AW50" s="1409"/>
      <c r="AX50" s="1409"/>
      <c r="AY50" s="1409"/>
      <c r="AZ50" s="1409"/>
      <c r="BA50" s="1409"/>
      <c r="BB50" s="1410"/>
    </row>
    <row r="51" spans="3:54" ht="13.5" customHeight="1" x14ac:dyDescent="0.2">
      <c r="C51" s="1411">
        <v>1</v>
      </c>
      <c r="D51" s="1412"/>
      <c r="E51" s="1324"/>
      <c r="F51" s="1325"/>
      <c r="G51" s="1325"/>
      <c r="H51" s="1325"/>
      <c r="I51" s="1325"/>
      <c r="J51" s="1325"/>
      <c r="K51" s="1325"/>
      <c r="L51" s="1325"/>
      <c r="M51" s="1325"/>
      <c r="N51" s="1325"/>
      <c r="O51" s="1325"/>
      <c r="P51" s="1325"/>
      <c r="Q51" s="1325"/>
      <c r="R51" s="1325"/>
      <c r="S51" s="1325"/>
      <c r="T51" s="1325"/>
      <c r="U51" s="1325"/>
      <c r="V51" s="1325"/>
      <c r="W51" s="1325"/>
      <c r="X51" s="1325"/>
      <c r="Y51" s="1325"/>
      <c r="Z51" s="1325"/>
      <c r="AA51" s="1326"/>
      <c r="AB51" s="81"/>
      <c r="AC51" s="81"/>
      <c r="AD51" s="1411">
        <f>+C51</f>
        <v>1</v>
      </c>
      <c r="AE51" s="1412"/>
      <c r="AF51" s="1419" t="s">
        <v>679</v>
      </c>
      <c r="AG51" s="1420"/>
      <c r="AH51" s="1420"/>
      <c r="AI51" s="1420"/>
      <c r="AJ51" s="1420"/>
      <c r="AK51" s="1420"/>
      <c r="AL51" s="1420"/>
      <c r="AM51" s="1420"/>
      <c r="AN51" s="1420"/>
      <c r="AO51" s="1420"/>
      <c r="AP51" s="1420"/>
      <c r="AQ51" s="1420"/>
      <c r="AR51" s="1420"/>
      <c r="AS51" s="1420"/>
      <c r="AT51" s="1420"/>
      <c r="AU51" s="1420"/>
      <c r="AV51" s="1420"/>
      <c r="AW51" s="1420"/>
      <c r="AX51" s="1420"/>
      <c r="AY51" s="1420"/>
      <c r="AZ51" s="1420"/>
      <c r="BA51" s="1420"/>
      <c r="BB51" s="1421"/>
    </row>
    <row r="52" spans="3:54" ht="13.5" customHeight="1" x14ac:dyDescent="0.2">
      <c r="C52" s="1406">
        <v>2</v>
      </c>
      <c r="D52" s="1407"/>
      <c r="E52" s="1327"/>
      <c r="F52" s="1328"/>
      <c r="G52" s="1328"/>
      <c r="H52" s="1328"/>
      <c r="I52" s="1328"/>
      <c r="J52" s="1328"/>
      <c r="K52" s="1328"/>
      <c r="L52" s="1328"/>
      <c r="M52" s="1328"/>
      <c r="N52" s="1328"/>
      <c r="O52" s="1328"/>
      <c r="P52" s="1328"/>
      <c r="Q52" s="1328"/>
      <c r="R52" s="1328"/>
      <c r="S52" s="1328"/>
      <c r="T52" s="1328"/>
      <c r="U52" s="1328"/>
      <c r="V52" s="1328"/>
      <c r="W52" s="1328"/>
      <c r="X52" s="1328"/>
      <c r="Y52" s="1328"/>
      <c r="Z52" s="1328"/>
      <c r="AA52" s="1329"/>
      <c r="AB52" s="81"/>
      <c r="AC52" s="81"/>
      <c r="AD52" s="1406">
        <f t="shared" ref="AD52:AD89" si="4">+C52</f>
        <v>2</v>
      </c>
      <c r="AE52" s="1407"/>
      <c r="AF52" s="1337" t="s">
        <v>692</v>
      </c>
      <c r="AG52" s="1338"/>
      <c r="AH52" s="1338"/>
      <c r="AI52" s="1338"/>
      <c r="AJ52" s="1338"/>
      <c r="AK52" s="1338"/>
      <c r="AL52" s="1338"/>
      <c r="AM52" s="1338"/>
      <c r="AN52" s="1338"/>
      <c r="AO52" s="1338"/>
      <c r="AP52" s="1338"/>
      <c r="AQ52" s="1338"/>
      <c r="AR52" s="1338"/>
      <c r="AS52" s="1338"/>
      <c r="AT52" s="1338"/>
      <c r="AU52" s="1338"/>
      <c r="AV52" s="1338"/>
      <c r="AW52" s="1338"/>
      <c r="AX52" s="1338"/>
      <c r="AY52" s="1338"/>
      <c r="AZ52" s="1338"/>
      <c r="BA52" s="1338"/>
      <c r="BB52" s="1339"/>
    </row>
    <row r="53" spans="3:54" ht="13.5" customHeight="1" x14ac:dyDescent="0.2">
      <c r="C53" s="1406">
        <v>3</v>
      </c>
      <c r="D53" s="1407"/>
      <c r="E53" s="1327"/>
      <c r="F53" s="1328"/>
      <c r="G53" s="1328"/>
      <c r="H53" s="1328"/>
      <c r="I53" s="1328"/>
      <c r="J53" s="1328"/>
      <c r="K53" s="1328"/>
      <c r="L53" s="1328"/>
      <c r="M53" s="1328"/>
      <c r="N53" s="1328"/>
      <c r="O53" s="1328"/>
      <c r="P53" s="1328"/>
      <c r="Q53" s="1328"/>
      <c r="R53" s="1328"/>
      <c r="S53" s="1328"/>
      <c r="T53" s="1328"/>
      <c r="U53" s="1328"/>
      <c r="V53" s="1328"/>
      <c r="W53" s="1328"/>
      <c r="X53" s="1328"/>
      <c r="Y53" s="1328"/>
      <c r="Z53" s="1328"/>
      <c r="AA53" s="1329"/>
      <c r="AB53" s="81"/>
      <c r="AC53" s="81"/>
      <c r="AD53" s="1406">
        <f t="shared" si="4"/>
        <v>3</v>
      </c>
      <c r="AE53" s="1407"/>
      <c r="AF53" s="1337" t="s">
        <v>680</v>
      </c>
      <c r="AG53" s="1338"/>
      <c r="AH53" s="1338"/>
      <c r="AI53" s="1338"/>
      <c r="AJ53" s="1338"/>
      <c r="AK53" s="1338"/>
      <c r="AL53" s="1338"/>
      <c r="AM53" s="1338"/>
      <c r="AN53" s="1338"/>
      <c r="AO53" s="1338"/>
      <c r="AP53" s="1338"/>
      <c r="AQ53" s="1338"/>
      <c r="AR53" s="1338"/>
      <c r="AS53" s="1338"/>
      <c r="AT53" s="1338"/>
      <c r="AU53" s="1338"/>
      <c r="AV53" s="1338"/>
      <c r="AW53" s="1338"/>
      <c r="AX53" s="1338"/>
      <c r="AY53" s="1338"/>
      <c r="AZ53" s="1338"/>
      <c r="BA53" s="1338"/>
      <c r="BB53" s="1339"/>
    </row>
    <row r="54" spans="3:54" ht="27.75" customHeight="1" x14ac:dyDescent="0.2">
      <c r="C54" s="1406">
        <v>4</v>
      </c>
      <c r="D54" s="1407"/>
      <c r="E54" s="1327"/>
      <c r="F54" s="1328"/>
      <c r="G54" s="1328"/>
      <c r="H54" s="1328"/>
      <c r="I54" s="1328"/>
      <c r="J54" s="1328"/>
      <c r="K54" s="1328"/>
      <c r="L54" s="1328"/>
      <c r="M54" s="1328"/>
      <c r="N54" s="1328"/>
      <c r="O54" s="1328"/>
      <c r="P54" s="1328"/>
      <c r="Q54" s="1328"/>
      <c r="R54" s="1328"/>
      <c r="S54" s="1328"/>
      <c r="T54" s="1328"/>
      <c r="U54" s="1328"/>
      <c r="V54" s="1328"/>
      <c r="W54" s="1328"/>
      <c r="X54" s="1328"/>
      <c r="Y54" s="1328"/>
      <c r="Z54" s="1328"/>
      <c r="AA54" s="1329"/>
      <c r="AB54" s="81"/>
      <c r="AC54" s="81"/>
      <c r="AD54" s="1406">
        <f t="shared" si="4"/>
        <v>4</v>
      </c>
      <c r="AE54" s="1407"/>
      <c r="AF54" s="1337" t="s">
        <v>691</v>
      </c>
      <c r="AG54" s="1338"/>
      <c r="AH54" s="1338"/>
      <c r="AI54" s="1338"/>
      <c r="AJ54" s="1338"/>
      <c r="AK54" s="1338"/>
      <c r="AL54" s="1338"/>
      <c r="AM54" s="1338"/>
      <c r="AN54" s="1338"/>
      <c r="AO54" s="1338"/>
      <c r="AP54" s="1338"/>
      <c r="AQ54" s="1338"/>
      <c r="AR54" s="1338"/>
      <c r="AS54" s="1338"/>
      <c r="AT54" s="1338"/>
      <c r="AU54" s="1338"/>
      <c r="AV54" s="1338"/>
      <c r="AW54" s="1338"/>
      <c r="AX54" s="1338"/>
      <c r="AY54" s="1338"/>
      <c r="AZ54" s="1338"/>
      <c r="BA54" s="1338"/>
      <c r="BB54" s="1339"/>
    </row>
    <row r="55" spans="3:54" ht="28.5" customHeight="1" x14ac:dyDescent="0.2">
      <c r="C55" s="1406">
        <v>5</v>
      </c>
      <c r="D55" s="1407"/>
      <c r="E55" s="1327"/>
      <c r="F55" s="1328"/>
      <c r="G55" s="1328"/>
      <c r="H55" s="1328"/>
      <c r="I55" s="1328"/>
      <c r="J55" s="1328"/>
      <c r="K55" s="1328"/>
      <c r="L55" s="1328"/>
      <c r="M55" s="1328"/>
      <c r="N55" s="1328"/>
      <c r="O55" s="1328"/>
      <c r="P55" s="1328"/>
      <c r="Q55" s="1328"/>
      <c r="R55" s="1328"/>
      <c r="S55" s="1328"/>
      <c r="T55" s="1328"/>
      <c r="U55" s="1328"/>
      <c r="V55" s="1328"/>
      <c r="W55" s="1328"/>
      <c r="X55" s="1328"/>
      <c r="Y55" s="1328"/>
      <c r="Z55" s="1328"/>
      <c r="AA55" s="1329"/>
      <c r="AB55" s="81"/>
      <c r="AC55" s="81"/>
      <c r="AD55" s="1406">
        <f t="shared" si="4"/>
        <v>5</v>
      </c>
      <c r="AE55" s="1407"/>
      <c r="AF55" s="1337" t="s">
        <v>707</v>
      </c>
      <c r="AG55" s="1338"/>
      <c r="AH55" s="1338"/>
      <c r="AI55" s="1338"/>
      <c r="AJ55" s="1338"/>
      <c r="AK55" s="1338"/>
      <c r="AL55" s="1338"/>
      <c r="AM55" s="1338"/>
      <c r="AN55" s="1338"/>
      <c r="AO55" s="1338"/>
      <c r="AP55" s="1338"/>
      <c r="AQ55" s="1338"/>
      <c r="AR55" s="1338"/>
      <c r="AS55" s="1338"/>
      <c r="AT55" s="1338"/>
      <c r="AU55" s="1338"/>
      <c r="AV55" s="1338"/>
      <c r="AW55" s="1338"/>
      <c r="AX55" s="1338"/>
      <c r="AY55" s="1338"/>
      <c r="AZ55" s="1338"/>
      <c r="BA55" s="1338"/>
      <c r="BB55" s="1339"/>
    </row>
    <row r="56" spans="3:54" ht="13.5" customHeight="1" x14ac:dyDescent="0.2">
      <c r="C56" s="1406">
        <v>6</v>
      </c>
      <c r="D56" s="1407"/>
      <c r="E56" s="1327"/>
      <c r="F56" s="1328"/>
      <c r="G56" s="1328"/>
      <c r="H56" s="1328"/>
      <c r="I56" s="1328"/>
      <c r="J56" s="1328"/>
      <c r="K56" s="1328"/>
      <c r="L56" s="1328"/>
      <c r="M56" s="1328"/>
      <c r="N56" s="1328"/>
      <c r="O56" s="1328"/>
      <c r="P56" s="1328"/>
      <c r="Q56" s="1328"/>
      <c r="R56" s="1328"/>
      <c r="S56" s="1328"/>
      <c r="T56" s="1328"/>
      <c r="U56" s="1328"/>
      <c r="V56" s="1328"/>
      <c r="W56" s="1328"/>
      <c r="X56" s="1328"/>
      <c r="Y56" s="1328"/>
      <c r="Z56" s="1328"/>
      <c r="AA56" s="1329"/>
      <c r="AB56" s="81"/>
      <c r="AC56" s="81"/>
      <c r="AD56" s="1406">
        <f t="shared" si="4"/>
        <v>6</v>
      </c>
      <c r="AE56" s="1407"/>
      <c r="AF56" s="1337" t="s">
        <v>698</v>
      </c>
      <c r="AG56" s="1338"/>
      <c r="AH56" s="1338"/>
      <c r="AI56" s="1338"/>
      <c r="AJ56" s="1338"/>
      <c r="AK56" s="1338"/>
      <c r="AL56" s="1338"/>
      <c r="AM56" s="1338"/>
      <c r="AN56" s="1338"/>
      <c r="AO56" s="1338"/>
      <c r="AP56" s="1338"/>
      <c r="AQ56" s="1338"/>
      <c r="AR56" s="1338"/>
      <c r="AS56" s="1338"/>
      <c r="AT56" s="1338"/>
      <c r="AU56" s="1338"/>
      <c r="AV56" s="1338"/>
      <c r="AW56" s="1338"/>
      <c r="AX56" s="1338"/>
      <c r="AY56" s="1338"/>
      <c r="AZ56" s="1338"/>
      <c r="BA56" s="1338"/>
      <c r="BB56" s="1339"/>
    </row>
    <row r="57" spans="3:54" ht="13.5" customHeight="1" x14ac:dyDescent="0.2">
      <c r="C57" s="1406">
        <v>7</v>
      </c>
      <c r="D57" s="1407"/>
      <c r="E57" s="1327"/>
      <c r="F57" s="1328"/>
      <c r="G57" s="1328"/>
      <c r="H57" s="1328"/>
      <c r="I57" s="1328"/>
      <c r="J57" s="1328"/>
      <c r="K57" s="1328"/>
      <c r="L57" s="1328"/>
      <c r="M57" s="1328"/>
      <c r="N57" s="1328"/>
      <c r="O57" s="1328"/>
      <c r="P57" s="1328"/>
      <c r="Q57" s="1328"/>
      <c r="R57" s="1328"/>
      <c r="S57" s="1328"/>
      <c r="T57" s="1328"/>
      <c r="U57" s="1328"/>
      <c r="V57" s="1328"/>
      <c r="W57" s="1328"/>
      <c r="X57" s="1328"/>
      <c r="Y57" s="1328"/>
      <c r="Z57" s="1328"/>
      <c r="AA57" s="1329"/>
      <c r="AB57" s="81"/>
      <c r="AC57" s="81"/>
      <c r="AD57" s="1406">
        <f t="shared" si="4"/>
        <v>7</v>
      </c>
      <c r="AE57" s="1407"/>
      <c r="AF57" s="1337" t="s">
        <v>693</v>
      </c>
      <c r="AG57" s="1338"/>
      <c r="AH57" s="1338"/>
      <c r="AI57" s="1338"/>
      <c r="AJ57" s="1338"/>
      <c r="AK57" s="1338"/>
      <c r="AL57" s="1338"/>
      <c r="AM57" s="1338"/>
      <c r="AN57" s="1338"/>
      <c r="AO57" s="1338"/>
      <c r="AP57" s="1338"/>
      <c r="AQ57" s="1338"/>
      <c r="AR57" s="1338"/>
      <c r="AS57" s="1338"/>
      <c r="AT57" s="1338"/>
      <c r="AU57" s="1338"/>
      <c r="AV57" s="1338"/>
      <c r="AW57" s="1338"/>
      <c r="AX57" s="1338"/>
      <c r="AY57" s="1338"/>
      <c r="AZ57" s="1338"/>
      <c r="BA57" s="1338"/>
      <c r="BB57" s="1339"/>
    </row>
    <row r="58" spans="3:54" ht="27.75" customHeight="1" x14ac:dyDescent="0.2">
      <c r="C58" s="1406">
        <v>8</v>
      </c>
      <c r="D58" s="1407"/>
      <c r="E58" s="1327"/>
      <c r="F58" s="1328"/>
      <c r="G58" s="1328"/>
      <c r="H58" s="1328"/>
      <c r="I58" s="1328"/>
      <c r="J58" s="1328"/>
      <c r="K58" s="1328"/>
      <c r="L58" s="1328"/>
      <c r="M58" s="1328"/>
      <c r="N58" s="1328"/>
      <c r="O58" s="1328"/>
      <c r="P58" s="1328"/>
      <c r="Q58" s="1328"/>
      <c r="R58" s="1328"/>
      <c r="S58" s="1328"/>
      <c r="T58" s="1328"/>
      <c r="U58" s="1328"/>
      <c r="V58" s="1328"/>
      <c r="W58" s="1328"/>
      <c r="X58" s="1328"/>
      <c r="Y58" s="1328"/>
      <c r="Z58" s="1328"/>
      <c r="AA58" s="1329"/>
      <c r="AB58" s="81"/>
      <c r="AC58" s="81"/>
      <c r="AD58" s="1406">
        <f t="shared" si="4"/>
        <v>8</v>
      </c>
      <c r="AE58" s="1407"/>
      <c r="AF58" s="1337" t="s">
        <v>695</v>
      </c>
      <c r="AG58" s="1338"/>
      <c r="AH58" s="1338"/>
      <c r="AI58" s="1338"/>
      <c r="AJ58" s="1338"/>
      <c r="AK58" s="1338"/>
      <c r="AL58" s="1338"/>
      <c r="AM58" s="1338"/>
      <c r="AN58" s="1338"/>
      <c r="AO58" s="1338"/>
      <c r="AP58" s="1338"/>
      <c r="AQ58" s="1338"/>
      <c r="AR58" s="1338"/>
      <c r="AS58" s="1338"/>
      <c r="AT58" s="1338"/>
      <c r="AU58" s="1338"/>
      <c r="AV58" s="1338"/>
      <c r="AW58" s="1338"/>
      <c r="AX58" s="1338"/>
      <c r="AY58" s="1338"/>
      <c r="AZ58" s="1338"/>
      <c r="BA58" s="1338"/>
      <c r="BB58" s="1339"/>
    </row>
    <row r="59" spans="3:54" ht="13.5" customHeight="1" x14ac:dyDescent="0.2">
      <c r="C59" s="1406">
        <v>9</v>
      </c>
      <c r="D59" s="1407"/>
      <c r="E59" s="1327"/>
      <c r="F59" s="1328"/>
      <c r="G59" s="1328"/>
      <c r="H59" s="1328"/>
      <c r="I59" s="1328"/>
      <c r="J59" s="1328"/>
      <c r="K59" s="1328"/>
      <c r="L59" s="1328"/>
      <c r="M59" s="1328"/>
      <c r="N59" s="1328"/>
      <c r="O59" s="1328"/>
      <c r="P59" s="1328"/>
      <c r="Q59" s="1328"/>
      <c r="R59" s="1328"/>
      <c r="S59" s="1328"/>
      <c r="T59" s="1328"/>
      <c r="U59" s="1328"/>
      <c r="V59" s="1328"/>
      <c r="W59" s="1328"/>
      <c r="X59" s="1328"/>
      <c r="Y59" s="1328"/>
      <c r="Z59" s="1328"/>
      <c r="AA59" s="1329"/>
      <c r="AB59" s="81"/>
      <c r="AC59" s="81"/>
      <c r="AD59" s="1406">
        <f t="shared" si="4"/>
        <v>9</v>
      </c>
      <c r="AE59" s="1407"/>
      <c r="AF59" s="1337" t="s">
        <v>699</v>
      </c>
      <c r="AG59" s="1338"/>
      <c r="AH59" s="1338"/>
      <c r="AI59" s="1338"/>
      <c r="AJ59" s="1338"/>
      <c r="AK59" s="1338"/>
      <c r="AL59" s="1338"/>
      <c r="AM59" s="1338"/>
      <c r="AN59" s="1338"/>
      <c r="AO59" s="1338"/>
      <c r="AP59" s="1338"/>
      <c r="AQ59" s="1338"/>
      <c r="AR59" s="1338"/>
      <c r="AS59" s="1338"/>
      <c r="AT59" s="1338"/>
      <c r="AU59" s="1338"/>
      <c r="AV59" s="1338"/>
      <c r="AW59" s="1338"/>
      <c r="AX59" s="1338"/>
      <c r="AY59" s="1338"/>
      <c r="AZ59" s="1338"/>
      <c r="BA59" s="1338"/>
      <c r="BB59" s="1339"/>
    </row>
    <row r="60" spans="3:54" ht="29.25" customHeight="1" x14ac:dyDescent="0.2">
      <c r="C60" s="1406">
        <v>10</v>
      </c>
      <c r="D60" s="1407"/>
      <c r="E60" s="1327"/>
      <c r="F60" s="1328"/>
      <c r="G60" s="1328"/>
      <c r="H60" s="1328"/>
      <c r="I60" s="1328"/>
      <c r="J60" s="1328"/>
      <c r="K60" s="1328"/>
      <c r="L60" s="1328"/>
      <c r="M60" s="1328"/>
      <c r="N60" s="1328"/>
      <c r="O60" s="1328"/>
      <c r="P60" s="1328"/>
      <c r="Q60" s="1328"/>
      <c r="R60" s="1328"/>
      <c r="S60" s="1328"/>
      <c r="T60" s="1328"/>
      <c r="U60" s="1328"/>
      <c r="V60" s="1328"/>
      <c r="W60" s="1328"/>
      <c r="X60" s="1328"/>
      <c r="Y60" s="1328"/>
      <c r="Z60" s="1328"/>
      <c r="AA60" s="1329"/>
      <c r="AB60" s="81"/>
      <c r="AC60" s="81"/>
      <c r="AD60" s="1406">
        <f t="shared" si="4"/>
        <v>10</v>
      </c>
      <c r="AE60" s="1407"/>
      <c r="AF60" s="1337" t="s">
        <v>697</v>
      </c>
      <c r="AG60" s="1338"/>
      <c r="AH60" s="1338"/>
      <c r="AI60" s="1338"/>
      <c r="AJ60" s="1338"/>
      <c r="AK60" s="1338"/>
      <c r="AL60" s="1338"/>
      <c r="AM60" s="1338"/>
      <c r="AN60" s="1338"/>
      <c r="AO60" s="1338"/>
      <c r="AP60" s="1338"/>
      <c r="AQ60" s="1338"/>
      <c r="AR60" s="1338"/>
      <c r="AS60" s="1338"/>
      <c r="AT60" s="1338"/>
      <c r="AU60" s="1338"/>
      <c r="AV60" s="1338"/>
      <c r="AW60" s="1338"/>
      <c r="AX60" s="1338"/>
      <c r="AY60" s="1338"/>
      <c r="AZ60" s="1338"/>
      <c r="BA60" s="1338"/>
      <c r="BB60" s="1339"/>
    </row>
    <row r="61" spans="3:54" ht="13.5" customHeight="1" x14ac:dyDescent="0.2">
      <c r="C61" s="1406">
        <v>11</v>
      </c>
      <c r="D61" s="1407"/>
      <c r="E61" s="1327"/>
      <c r="F61" s="1328"/>
      <c r="G61" s="1328"/>
      <c r="H61" s="1328"/>
      <c r="I61" s="1328"/>
      <c r="J61" s="1328"/>
      <c r="K61" s="1328"/>
      <c r="L61" s="1328"/>
      <c r="M61" s="1328"/>
      <c r="N61" s="1328"/>
      <c r="O61" s="1328"/>
      <c r="P61" s="1328"/>
      <c r="Q61" s="1328"/>
      <c r="R61" s="1328"/>
      <c r="S61" s="1328"/>
      <c r="T61" s="1328"/>
      <c r="U61" s="1328"/>
      <c r="V61" s="1328"/>
      <c r="W61" s="1328"/>
      <c r="X61" s="1328"/>
      <c r="Y61" s="1328"/>
      <c r="Z61" s="1328"/>
      <c r="AA61" s="1329"/>
      <c r="AB61" s="81"/>
      <c r="AC61" s="81"/>
      <c r="AD61" s="1406">
        <f t="shared" si="4"/>
        <v>11</v>
      </c>
      <c r="AE61" s="1407"/>
      <c r="AF61" s="1337" t="s">
        <v>696</v>
      </c>
      <c r="AG61" s="1338"/>
      <c r="AH61" s="1338"/>
      <c r="AI61" s="1338"/>
      <c r="AJ61" s="1338"/>
      <c r="AK61" s="1338"/>
      <c r="AL61" s="1338"/>
      <c r="AM61" s="1338"/>
      <c r="AN61" s="1338"/>
      <c r="AO61" s="1338"/>
      <c r="AP61" s="1338"/>
      <c r="AQ61" s="1338"/>
      <c r="AR61" s="1338"/>
      <c r="AS61" s="1338"/>
      <c r="AT61" s="1338"/>
      <c r="AU61" s="1338"/>
      <c r="AV61" s="1338"/>
      <c r="AW61" s="1338"/>
      <c r="AX61" s="1338"/>
      <c r="AY61" s="1338"/>
      <c r="AZ61" s="1338"/>
      <c r="BA61" s="1338"/>
      <c r="BB61" s="1339"/>
    </row>
    <row r="62" spans="3:54" ht="13.5" customHeight="1" x14ac:dyDescent="0.2">
      <c r="C62" s="1406">
        <v>12</v>
      </c>
      <c r="D62" s="1407"/>
      <c r="E62" s="1327"/>
      <c r="F62" s="1328"/>
      <c r="G62" s="1328"/>
      <c r="H62" s="1328"/>
      <c r="I62" s="1328"/>
      <c r="J62" s="1328"/>
      <c r="K62" s="1328"/>
      <c r="L62" s="1328"/>
      <c r="M62" s="1328"/>
      <c r="N62" s="1328"/>
      <c r="O62" s="1328"/>
      <c r="P62" s="1328"/>
      <c r="Q62" s="1328"/>
      <c r="R62" s="1328"/>
      <c r="S62" s="1328"/>
      <c r="T62" s="1328"/>
      <c r="U62" s="1328"/>
      <c r="V62" s="1328"/>
      <c r="W62" s="1328"/>
      <c r="X62" s="1328"/>
      <c r="Y62" s="1328"/>
      <c r="Z62" s="1328"/>
      <c r="AA62" s="1329"/>
      <c r="AB62" s="81"/>
      <c r="AC62" s="81"/>
      <c r="AD62" s="1406">
        <f t="shared" si="4"/>
        <v>12</v>
      </c>
      <c r="AE62" s="1407"/>
      <c r="AF62" s="1337" t="s">
        <v>701</v>
      </c>
      <c r="AG62" s="1338"/>
      <c r="AH62" s="1338"/>
      <c r="AI62" s="1338"/>
      <c r="AJ62" s="1338"/>
      <c r="AK62" s="1338"/>
      <c r="AL62" s="1338"/>
      <c r="AM62" s="1338"/>
      <c r="AN62" s="1338"/>
      <c r="AO62" s="1338"/>
      <c r="AP62" s="1338"/>
      <c r="AQ62" s="1338"/>
      <c r="AR62" s="1338"/>
      <c r="AS62" s="1338"/>
      <c r="AT62" s="1338"/>
      <c r="AU62" s="1338"/>
      <c r="AV62" s="1338"/>
      <c r="AW62" s="1338"/>
      <c r="AX62" s="1338"/>
      <c r="AY62" s="1338"/>
      <c r="AZ62" s="1338"/>
      <c r="BA62" s="1338"/>
      <c r="BB62" s="1339"/>
    </row>
    <row r="63" spans="3:54" ht="15" x14ac:dyDescent="0.2">
      <c r="C63" s="1406">
        <v>13</v>
      </c>
      <c r="D63" s="1407"/>
      <c r="E63" s="1327"/>
      <c r="F63" s="1328"/>
      <c r="G63" s="1328"/>
      <c r="H63" s="1328"/>
      <c r="I63" s="1328"/>
      <c r="J63" s="1328"/>
      <c r="K63" s="1328"/>
      <c r="L63" s="1328"/>
      <c r="M63" s="1328"/>
      <c r="N63" s="1328"/>
      <c r="O63" s="1328"/>
      <c r="P63" s="1328"/>
      <c r="Q63" s="1328"/>
      <c r="R63" s="1328"/>
      <c r="S63" s="1328"/>
      <c r="T63" s="1328"/>
      <c r="U63" s="1328"/>
      <c r="V63" s="1328"/>
      <c r="W63" s="1328"/>
      <c r="X63" s="1328"/>
      <c r="Y63" s="1328"/>
      <c r="Z63" s="1328"/>
      <c r="AA63" s="1329"/>
      <c r="AB63" s="81"/>
      <c r="AC63" s="81"/>
      <c r="AD63" s="1406">
        <f t="shared" si="4"/>
        <v>13</v>
      </c>
      <c r="AE63" s="1407"/>
      <c r="AF63" s="1337" t="s">
        <v>703</v>
      </c>
      <c r="AG63" s="1338"/>
      <c r="AH63" s="1338"/>
      <c r="AI63" s="1338"/>
      <c r="AJ63" s="1338"/>
      <c r="AK63" s="1338"/>
      <c r="AL63" s="1338"/>
      <c r="AM63" s="1338"/>
      <c r="AN63" s="1338"/>
      <c r="AO63" s="1338"/>
      <c r="AP63" s="1338"/>
      <c r="AQ63" s="1338"/>
      <c r="AR63" s="1338"/>
      <c r="AS63" s="1338"/>
      <c r="AT63" s="1338"/>
      <c r="AU63" s="1338"/>
      <c r="AV63" s="1338"/>
      <c r="AW63" s="1338"/>
      <c r="AX63" s="1338"/>
      <c r="AY63" s="1338"/>
      <c r="AZ63" s="1338"/>
      <c r="BA63" s="1338"/>
      <c r="BB63" s="1339"/>
    </row>
    <row r="64" spans="3:54" ht="13.5" customHeight="1" x14ac:dyDescent="0.2">
      <c r="C64" s="1406">
        <v>14</v>
      </c>
      <c r="D64" s="1407"/>
      <c r="E64" s="1327"/>
      <c r="F64" s="1328"/>
      <c r="G64" s="1328"/>
      <c r="H64" s="1328"/>
      <c r="I64" s="1328"/>
      <c r="J64" s="1328"/>
      <c r="K64" s="1328"/>
      <c r="L64" s="1328"/>
      <c r="M64" s="1328"/>
      <c r="N64" s="1328"/>
      <c r="O64" s="1328"/>
      <c r="P64" s="1328"/>
      <c r="Q64" s="1328"/>
      <c r="R64" s="1328"/>
      <c r="S64" s="1328"/>
      <c r="T64" s="1328"/>
      <c r="U64" s="1328"/>
      <c r="V64" s="1328"/>
      <c r="W64" s="1328"/>
      <c r="X64" s="1328"/>
      <c r="Y64" s="1328"/>
      <c r="Z64" s="1328"/>
      <c r="AA64" s="1329"/>
      <c r="AB64" s="81"/>
      <c r="AC64" s="81"/>
      <c r="AD64" s="1406">
        <f t="shared" si="4"/>
        <v>14</v>
      </c>
      <c r="AE64" s="1407"/>
      <c r="AF64" s="1337" t="s">
        <v>712</v>
      </c>
      <c r="AG64" s="1338"/>
      <c r="AH64" s="1338"/>
      <c r="AI64" s="1338"/>
      <c r="AJ64" s="1338"/>
      <c r="AK64" s="1338"/>
      <c r="AL64" s="1338"/>
      <c r="AM64" s="1338"/>
      <c r="AN64" s="1338"/>
      <c r="AO64" s="1338"/>
      <c r="AP64" s="1338"/>
      <c r="AQ64" s="1338"/>
      <c r="AR64" s="1338"/>
      <c r="AS64" s="1338"/>
      <c r="AT64" s="1338"/>
      <c r="AU64" s="1338"/>
      <c r="AV64" s="1338"/>
      <c r="AW64" s="1338"/>
      <c r="AX64" s="1338"/>
      <c r="AY64" s="1338"/>
      <c r="AZ64" s="1338"/>
      <c r="BA64" s="1338"/>
      <c r="BB64" s="1339"/>
    </row>
    <row r="65" spans="3:54" ht="13.5" customHeight="1" x14ac:dyDescent="0.2">
      <c r="C65" s="1406">
        <v>15</v>
      </c>
      <c r="D65" s="1407"/>
      <c r="E65" s="1327"/>
      <c r="F65" s="1328"/>
      <c r="G65" s="1328"/>
      <c r="H65" s="1328"/>
      <c r="I65" s="1328"/>
      <c r="J65" s="1328"/>
      <c r="K65" s="1328"/>
      <c r="L65" s="1328"/>
      <c r="M65" s="1328"/>
      <c r="N65" s="1328"/>
      <c r="O65" s="1328"/>
      <c r="P65" s="1328"/>
      <c r="Q65" s="1328"/>
      <c r="R65" s="1328"/>
      <c r="S65" s="1328"/>
      <c r="T65" s="1328"/>
      <c r="U65" s="1328"/>
      <c r="V65" s="1328"/>
      <c r="W65" s="1328"/>
      <c r="X65" s="1328"/>
      <c r="Y65" s="1328"/>
      <c r="Z65" s="1328"/>
      <c r="AA65" s="1329"/>
      <c r="AB65" s="81"/>
      <c r="AC65" s="81"/>
      <c r="AD65" s="1406">
        <f t="shared" si="4"/>
        <v>15</v>
      </c>
      <c r="AE65" s="1407"/>
      <c r="AF65" s="1337" t="s">
        <v>704</v>
      </c>
      <c r="AG65" s="1338"/>
      <c r="AH65" s="1338"/>
      <c r="AI65" s="1338"/>
      <c r="AJ65" s="1338"/>
      <c r="AK65" s="1338"/>
      <c r="AL65" s="1338"/>
      <c r="AM65" s="1338"/>
      <c r="AN65" s="1338"/>
      <c r="AO65" s="1338"/>
      <c r="AP65" s="1338"/>
      <c r="AQ65" s="1338"/>
      <c r="AR65" s="1338"/>
      <c r="AS65" s="1338"/>
      <c r="AT65" s="1338"/>
      <c r="AU65" s="1338"/>
      <c r="AV65" s="1338"/>
      <c r="AW65" s="1338"/>
      <c r="AX65" s="1338"/>
      <c r="AY65" s="1338"/>
      <c r="AZ65" s="1338"/>
      <c r="BA65" s="1338"/>
      <c r="BB65" s="1339"/>
    </row>
    <row r="66" spans="3:54" ht="13.5" customHeight="1" x14ac:dyDescent="0.2">
      <c r="C66" s="1406">
        <v>16</v>
      </c>
      <c r="D66" s="1407"/>
      <c r="E66" s="1327"/>
      <c r="F66" s="1328"/>
      <c r="G66" s="1328"/>
      <c r="H66" s="1328"/>
      <c r="I66" s="1328"/>
      <c r="J66" s="1328"/>
      <c r="K66" s="1328"/>
      <c r="L66" s="1328"/>
      <c r="M66" s="1328"/>
      <c r="N66" s="1328"/>
      <c r="O66" s="1328"/>
      <c r="P66" s="1328"/>
      <c r="Q66" s="1328"/>
      <c r="R66" s="1328"/>
      <c r="S66" s="1328"/>
      <c r="T66" s="1328"/>
      <c r="U66" s="1328"/>
      <c r="V66" s="1328"/>
      <c r="W66" s="1328"/>
      <c r="X66" s="1328"/>
      <c r="Y66" s="1328"/>
      <c r="Z66" s="1328"/>
      <c r="AA66" s="1329"/>
      <c r="AB66" s="81"/>
      <c r="AC66" s="81"/>
      <c r="AD66" s="1406">
        <f t="shared" si="4"/>
        <v>16</v>
      </c>
      <c r="AE66" s="1407"/>
      <c r="AF66" s="1337" t="s">
        <v>706</v>
      </c>
      <c r="AG66" s="1338"/>
      <c r="AH66" s="1338"/>
      <c r="AI66" s="1338"/>
      <c r="AJ66" s="1338"/>
      <c r="AK66" s="1338"/>
      <c r="AL66" s="1338"/>
      <c r="AM66" s="1338"/>
      <c r="AN66" s="1338"/>
      <c r="AO66" s="1338"/>
      <c r="AP66" s="1338"/>
      <c r="AQ66" s="1338"/>
      <c r="AR66" s="1338"/>
      <c r="AS66" s="1338"/>
      <c r="AT66" s="1338"/>
      <c r="AU66" s="1338"/>
      <c r="AV66" s="1338"/>
      <c r="AW66" s="1338"/>
      <c r="AX66" s="1338"/>
      <c r="AY66" s="1338"/>
      <c r="AZ66" s="1338"/>
      <c r="BA66" s="1338"/>
      <c r="BB66" s="1339"/>
    </row>
    <row r="67" spans="3:54" ht="27.75" customHeight="1" x14ac:dyDescent="0.2">
      <c r="C67" s="1406">
        <v>17</v>
      </c>
      <c r="D67" s="1407"/>
      <c r="E67" s="1327"/>
      <c r="F67" s="1328"/>
      <c r="G67" s="1328"/>
      <c r="H67" s="1328"/>
      <c r="I67" s="1328"/>
      <c r="J67" s="1328"/>
      <c r="K67" s="1328"/>
      <c r="L67" s="1328"/>
      <c r="M67" s="1328"/>
      <c r="N67" s="1328"/>
      <c r="O67" s="1328"/>
      <c r="P67" s="1328"/>
      <c r="Q67" s="1328"/>
      <c r="R67" s="1328"/>
      <c r="S67" s="1328"/>
      <c r="T67" s="1328"/>
      <c r="U67" s="1328"/>
      <c r="V67" s="1328"/>
      <c r="W67" s="1328"/>
      <c r="X67" s="1328"/>
      <c r="Y67" s="1328"/>
      <c r="Z67" s="1328"/>
      <c r="AA67" s="1329"/>
      <c r="AB67" s="81"/>
      <c r="AC67" s="81"/>
      <c r="AD67" s="1406">
        <f t="shared" si="4"/>
        <v>17</v>
      </c>
      <c r="AE67" s="1407"/>
      <c r="AF67" s="1337" t="s">
        <v>727</v>
      </c>
      <c r="AG67" s="1338"/>
      <c r="AH67" s="1338"/>
      <c r="AI67" s="1338"/>
      <c r="AJ67" s="1338"/>
      <c r="AK67" s="1338"/>
      <c r="AL67" s="1338"/>
      <c r="AM67" s="1338"/>
      <c r="AN67" s="1338"/>
      <c r="AO67" s="1338"/>
      <c r="AP67" s="1338"/>
      <c r="AQ67" s="1338"/>
      <c r="AR67" s="1338"/>
      <c r="AS67" s="1338"/>
      <c r="AT67" s="1338"/>
      <c r="AU67" s="1338"/>
      <c r="AV67" s="1338"/>
      <c r="AW67" s="1338"/>
      <c r="AX67" s="1338"/>
      <c r="AY67" s="1338"/>
      <c r="AZ67" s="1338"/>
      <c r="BA67" s="1338"/>
      <c r="BB67" s="1339"/>
    </row>
    <row r="68" spans="3:54" ht="13.5" customHeight="1" x14ac:dyDescent="0.2">
      <c r="C68" s="1406">
        <v>18</v>
      </c>
      <c r="D68" s="1407"/>
      <c r="E68" s="1327"/>
      <c r="F68" s="1328"/>
      <c r="G68" s="1328"/>
      <c r="H68" s="1328"/>
      <c r="I68" s="1328"/>
      <c r="J68" s="1328"/>
      <c r="K68" s="1328"/>
      <c r="L68" s="1328"/>
      <c r="M68" s="1328"/>
      <c r="N68" s="1328"/>
      <c r="O68" s="1328"/>
      <c r="P68" s="1328"/>
      <c r="Q68" s="1328"/>
      <c r="R68" s="1328"/>
      <c r="S68" s="1328"/>
      <c r="T68" s="1328"/>
      <c r="U68" s="1328"/>
      <c r="V68" s="1328"/>
      <c r="W68" s="1328"/>
      <c r="X68" s="1328"/>
      <c r="Y68" s="1328"/>
      <c r="Z68" s="1328"/>
      <c r="AA68" s="1329"/>
      <c r="AB68" s="81"/>
      <c r="AC68" s="81"/>
      <c r="AD68" s="1406">
        <f t="shared" si="4"/>
        <v>18</v>
      </c>
      <c r="AE68" s="1407"/>
      <c r="AF68" s="1337" t="s">
        <v>708</v>
      </c>
      <c r="AG68" s="1338"/>
      <c r="AH68" s="1338"/>
      <c r="AI68" s="1338"/>
      <c r="AJ68" s="1338"/>
      <c r="AK68" s="1338"/>
      <c r="AL68" s="1338"/>
      <c r="AM68" s="1338"/>
      <c r="AN68" s="1338"/>
      <c r="AO68" s="1338"/>
      <c r="AP68" s="1338"/>
      <c r="AQ68" s="1338"/>
      <c r="AR68" s="1338"/>
      <c r="AS68" s="1338"/>
      <c r="AT68" s="1338"/>
      <c r="AU68" s="1338"/>
      <c r="AV68" s="1338"/>
      <c r="AW68" s="1338"/>
      <c r="AX68" s="1338"/>
      <c r="AY68" s="1338"/>
      <c r="AZ68" s="1338"/>
      <c r="BA68" s="1338"/>
      <c r="BB68" s="1339"/>
    </row>
    <row r="69" spans="3:54" ht="13.5" customHeight="1" x14ac:dyDescent="0.2">
      <c r="C69" s="1406">
        <v>19</v>
      </c>
      <c r="D69" s="1407"/>
      <c r="E69" s="1327"/>
      <c r="F69" s="1328"/>
      <c r="G69" s="1328"/>
      <c r="H69" s="1328"/>
      <c r="I69" s="1328"/>
      <c r="J69" s="1328"/>
      <c r="K69" s="1328"/>
      <c r="L69" s="1328"/>
      <c r="M69" s="1328"/>
      <c r="N69" s="1328"/>
      <c r="O69" s="1328"/>
      <c r="P69" s="1328"/>
      <c r="Q69" s="1328"/>
      <c r="R69" s="1328"/>
      <c r="S69" s="1328"/>
      <c r="T69" s="1328"/>
      <c r="U69" s="1328"/>
      <c r="V69" s="1328"/>
      <c r="W69" s="1328"/>
      <c r="X69" s="1328"/>
      <c r="Y69" s="1328"/>
      <c r="Z69" s="1328"/>
      <c r="AA69" s="1329"/>
      <c r="AB69" s="81"/>
      <c r="AC69" s="81"/>
      <c r="AD69" s="1406">
        <f t="shared" si="4"/>
        <v>19</v>
      </c>
      <c r="AE69" s="1407"/>
      <c r="AF69" s="1337" t="s">
        <v>709</v>
      </c>
      <c r="AG69" s="1338"/>
      <c r="AH69" s="1338"/>
      <c r="AI69" s="1338"/>
      <c r="AJ69" s="1338"/>
      <c r="AK69" s="1338"/>
      <c r="AL69" s="1338"/>
      <c r="AM69" s="1338"/>
      <c r="AN69" s="1338"/>
      <c r="AO69" s="1338"/>
      <c r="AP69" s="1338"/>
      <c r="AQ69" s="1338"/>
      <c r="AR69" s="1338"/>
      <c r="AS69" s="1338"/>
      <c r="AT69" s="1338"/>
      <c r="AU69" s="1338"/>
      <c r="AV69" s="1338"/>
      <c r="AW69" s="1338"/>
      <c r="AX69" s="1338"/>
      <c r="AY69" s="1338"/>
      <c r="AZ69" s="1338"/>
      <c r="BA69" s="1338"/>
      <c r="BB69" s="1339"/>
    </row>
    <row r="70" spans="3:54" ht="13.5" customHeight="1" x14ac:dyDescent="0.2">
      <c r="C70" s="1406">
        <v>20</v>
      </c>
      <c r="D70" s="1407"/>
      <c r="E70" s="1327"/>
      <c r="F70" s="1328"/>
      <c r="G70" s="1328"/>
      <c r="H70" s="1328"/>
      <c r="I70" s="1328"/>
      <c r="J70" s="1328"/>
      <c r="K70" s="1328"/>
      <c r="L70" s="1328"/>
      <c r="M70" s="1328"/>
      <c r="N70" s="1328"/>
      <c r="O70" s="1328"/>
      <c r="P70" s="1328"/>
      <c r="Q70" s="1328"/>
      <c r="R70" s="1328"/>
      <c r="S70" s="1328"/>
      <c r="T70" s="1328"/>
      <c r="U70" s="1328"/>
      <c r="V70" s="1328"/>
      <c r="W70" s="1328"/>
      <c r="X70" s="1328"/>
      <c r="Y70" s="1328"/>
      <c r="Z70" s="1328"/>
      <c r="AA70" s="1329"/>
      <c r="AB70" s="81"/>
      <c r="AC70" s="81"/>
      <c r="AD70" s="1406">
        <f t="shared" si="4"/>
        <v>20</v>
      </c>
      <c r="AE70" s="1407"/>
      <c r="AF70" s="1337" t="s">
        <v>710</v>
      </c>
      <c r="AG70" s="1338"/>
      <c r="AH70" s="1338"/>
      <c r="AI70" s="1338"/>
      <c r="AJ70" s="1338"/>
      <c r="AK70" s="1338"/>
      <c r="AL70" s="1338"/>
      <c r="AM70" s="1338"/>
      <c r="AN70" s="1338"/>
      <c r="AO70" s="1338"/>
      <c r="AP70" s="1338"/>
      <c r="AQ70" s="1338"/>
      <c r="AR70" s="1338"/>
      <c r="AS70" s="1338"/>
      <c r="AT70" s="1338"/>
      <c r="AU70" s="1338"/>
      <c r="AV70" s="1338"/>
      <c r="AW70" s="1338"/>
      <c r="AX70" s="1338"/>
      <c r="AY70" s="1338"/>
      <c r="AZ70" s="1338"/>
      <c r="BA70" s="1338"/>
      <c r="BB70" s="1339"/>
    </row>
    <row r="71" spans="3:54" ht="13.5" customHeight="1" x14ac:dyDescent="0.2">
      <c r="C71" s="1406">
        <v>21</v>
      </c>
      <c r="D71" s="1407"/>
      <c r="E71" s="1327"/>
      <c r="F71" s="1328"/>
      <c r="G71" s="1328"/>
      <c r="H71" s="1328"/>
      <c r="I71" s="1328"/>
      <c r="J71" s="1328"/>
      <c r="K71" s="1328"/>
      <c r="L71" s="1328"/>
      <c r="M71" s="1328"/>
      <c r="N71" s="1328"/>
      <c r="O71" s="1328"/>
      <c r="P71" s="1328"/>
      <c r="Q71" s="1328"/>
      <c r="R71" s="1328"/>
      <c r="S71" s="1328"/>
      <c r="T71" s="1328"/>
      <c r="U71" s="1328"/>
      <c r="V71" s="1328"/>
      <c r="W71" s="1328"/>
      <c r="X71" s="1328"/>
      <c r="Y71" s="1328"/>
      <c r="Z71" s="1328"/>
      <c r="AA71" s="1329"/>
      <c r="AB71" s="81"/>
      <c r="AC71" s="81"/>
      <c r="AD71" s="1406">
        <f t="shared" ref="AD71:AD88" si="5">+C71</f>
        <v>21</v>
      </c>
      <c r="AE71" s="1407"/>
      <c r="AF71" s="1337" t="s">
        <v>711</v>
      </c>
      <c r="AG71" s="1338"/>
      <c r="AH71" s="1338"/>
      <c r="AI71" s="1338"/>
      <c r="AJ71" s="1338"/>
      <c r="AK71" s="1338"/>
      <c r="AL71" s="1338"/>
      <c r="AM71" s="1338"/>
      <c r="AN71" s="1338"/>
      <c r="AO71" s="1338"/>
      <c r="AP71" s="1338"/>
      <c r="AQ71" s="1338"/>
      <c r="AR71" s="1338"/>
      <c r="AS71" s="1338"/>
      <c r="AT71" s="1338"/>
      <c r="AU71" s="1338"/>
      <c r="AV71" s="1338"/>
      <c r="AW71" s="1338"/>
      <c r="AX71" s="1338"/>
      <c r="AY71" s="1338"/>
      <c r="AZ71" s="1338"/>
      <c r="BA71" s="1338"/>
      <c r="BB71" s="1339"/>
    </row>
    <row r="72" spans="3:54" ht="13.5" customHeight="1" x14ac:dyDescent="0.2">
      <c r="C72" s="1406">
        <v>22</v>
      </c>
      <c r="D72" s="1407"/>
      <c r="E72" s="1327"/>
      <c r="F72" s="1328"/>
      <c r="G72" s="1328"/>
      <c r="H72" s="1328"/>
      <c r="I72" s="1328"/>
      <c r="J72" s="1328"/>
      <c r="K72" s="1328"/>
      <c r="L72" s="1328"/>
      <c r="M72" s="1328"/>
      <c r="N72" s="1328"/>
      <c r="O72" s="1328"/>
      <c r="P72" s="1328"/>
      <c r="Q72" s="1328"/>
      <c r="R72" s="1328"/>
      <c r="S72" s="1328"/>
      <c r="T72" s="1328"/>
      <c r="U72" s="1328"/>
      <c r="V72" s="1328"/>
      <c r="W72" s="1328"/>
      <c r="X72" s="1328"/>
      <c r="Y72" s="1328"/>
      <c r="Z72" s="1328"/>
      <c r="AA72" s="1329"/>
      <c r="AB72" s="81"/>
      <c r="AC72" s="81"/>
      <c r="AD72" s="1406">
        <f t="shared" si="5"/>
        <v>22</v>
      </c>
      <c r="AE72" s="1407"/>
      <c r="AF72" s="1337" t="s">
        <v>713</v>
      </c>
      <c r="AG72" s="1338"/>
      <c r="AH72" s="1338"/>
      <c r="AI72" s="1338"/>
      <c r="AJ72" s="1338"/>
      <c r="AK72" s="1338"/>
      <c r="AL72" s="1338"/>
      <c r="AM72" s="1338"/>
      <c r="AN72" s="1338"/>
      <c r="AO72" s="1338"/>
      <c r="AP72" s="1338"/>
      <c r="AQ72" s="1338"/>
      <c r="AR72" s="1338"/>
      <c r="AS72" s="1338"/>
      <c r="AT72" s="1338"/>
      <c r="AU72" s="1338"/>
      <c r="AV72" s="1338"/>
      <c r="AW72" s="1338"/>
      <c r="AX72" s="1338"/>
      <c r="AY72" s="1338"/>
      <c r="AZ72" s="1338"/>
      <c r="BA72" s="1338"/>
      <c r="BB72" s="1339"/>
    </row>
    <row r="73" spans="3:54" ht="13.5" customHeight="1" x14ac:dyDescent="0.2">
      <c r="C73" s="1406">
        <v>23</v>
      </c>
      <c r="D73" s="1407"/>
      <c r="E73" s="1327"/>
      <c r="F73" s="1328"/>
      <c r="G73" s="1328"/>
      <c r="H73" s="1328"/>
      <c r="I73" s="1328"/>
      <c r="J73" s="1328"/>
      <c r="K73" s="1328"/>
      <c r="L73" s="1328"/>
      <c r="M73" s="1328"/>
      <c r="N73" s="1328"/>
      <c r="O73" s="1328"/>
      <c r="P73" s="1328"/>
      <c r="Q73" s="1328"/>
      <c r="R73" s="1328"/>
      <c r="S73" s="1328"/>
      <c r="T73" s="1328"/>
      <c r="U73" s="1328"/>
      <c r="V73" s="1328"/>
      <c r="W73" s="1328"/>
      <c r="X73" s="1328"/>
      <c r="Y73" s="1328"/>
      <c r="Z73" s="1328"/>
      <c r="AA73" s="1329"/>
      <c r="AB73" s="81"/>
      <c r="AC73" s="81"/>
      <c r="AD73" s="1406">
        <f t="shared" si="5"/>
        <v>23</v>
      </c>
      <c r="AE73" s="1407"/>
      <c r="AF73" s="1337" t="s">
        <v>714</v>
      </c>
      <c r="AG73" s="1338"/>
      <c r="AH73" s="1338"/>
      <c r="AI73" s="1338"/>
      <c r="AJ73" s="1338"/>
      <c r="AK73" s="1338"/>
      <c r="AL73" s="1338"/>
      <c r="AM73" s="1338"/>
      <c r="AN73" s="1338"/>
      <c r="AO73" s="1338"/>
      <c r="AP73" s="1338"/>
      <c r="AQ73" s="1338"/>
      <c r="AR73" s="1338"/>
      <c r="AS73" s="1338"/>
      <c r="AT73" s="1338"/>
      <c r="AU73" s="1338"/>
      <c r="AV73" s="1338"/>
      <c r="AW73" s="1338"/>
      <c r="AX73" s="1338"/>
      <c r="AY73" s="1338"/>
      <c r="AZ73" s="1338"/>
      <c r="BA73" s="1338"/>
      <c r="BB73" s="1339"/>
    </row>
    <row r="74" spans="3:54" ht="29.25" customHeight="1" x14ac:dyDescent="0.2">
      <c r="C74" s="1406">
        <v>24</v>
      </c>
      <c r="D74" s="1407"/>
      <c r="E74" s="1327"/>
      <c r="F74" s="1328"/>
      <c r="G74" s="1328"/>
      <c r="H74" s="1328"/>
      <c r="I74" s="1328"/>
      <c r="J74" s="1328"/>
      <c r="K74" s="1328"/>
      <c r="L74" s="1328"/>
      <c r="M74" s="1328"/>
      <c r="N74" s="1328"/>
      <c r="O74" s="1328"/>
      <c r="P74" s="1328"/>
      <c r="Q74" s="1328"/>
      <c r="R74" s="1328"/>
      <c r="S74" s="1328"/>
      <c r="T74" s="1328"/>
      <c r="U74" s="1328"/>
      <c r="V74" s="1328"/>
      <c r="W74" s="1328"/>
      <c r="X74" s="1328"/>
      <c r="Y74" s="1328"/>
      <c r="Z74" s="1328"/>
      <c r="AA74" s="1329"/>
      <c r="AB74" s="81"/>
      <c r="AC74" s="81"/>
      <c r="AD74" s="1406">
        <f t="shared" si="5"/>
        <v>24</v>
      </c>
      <c r="AE74" s="1407"/>
      <c r="AF74" s="1337" t="s">
        <v>719</v>
      </c>
      <c r="AG74" s="1338"/>
      <c r="AH74" s="1338"/>
      <c r="AI74" s="1338"/>
      <c r="AJ74" s="1338"/>
      <c r="AK74" s="1338"/>
      <c r="AL74" s="1338"/>
      <c r="AM74" s="1338"/>
      <c r="AN74" s="1338"/>
      <c r="AO74" s="1338"/>
      <c r="AP74" s="1338"/>
      <c r="AQ74" s="1338"/>
      <c r="AR74" s="1338"/>
      <c r="AS74" s="1338"/>
      <c r="AT74" s="1338"/>
      <c r="AU74" s="1338"/>
      <c r="AV74" s="1338"/>
      <c r="AW74" s="1338"/>
      <c r="AX74" s="1338"/>
      <c r="AY74" s="1338"/>
      <c r="AZ74" s="1338"/>
      <c r="BA74" s="1338"/>
      <c r="BB74" s="1339"/>
    </row>
    <row r="75" spans="3:54" ht="13.5" customHeight="1" x14ac:dyDescent="0.2">
      <c r="C75" s="1406">
        <v>25</v>
      </c>
      <c r="D75" s="1407"/>
      <c r="E75" s="1327"/>
      <c r="F75" s="1328"/>
      <c r="G75" s="1328"/>
      <c r="H75" s="1328"/>
      <c r="I75" s="1328"/>
      <c r="J75" s="1328"/>
      <c r="K75" s="1328"/>
      <c r="L75" s="1328"/>
      <c r="M75" s="1328"/>
      <c r="N75" s="1328"/>
      <c r="O75" s="1328"/>
      <c r="P75" s="1328"/>
      <c r="Q75" s="1328"/>
      <c r="R75" s="1328"/>
      <c r="S75" s="1328"/>
      <c r="T75" s="1328"/>
      <c r="U75" s="1328"/>
      <c r="V75" s="1328"/>
      <c r="W75" s="1328"/>
      <c r="X75" s="1328"/>
      <c r="Y75" s="1328"/>
      <c r="Z75" s="1328"/>
      <c r="AA75" s="1329"/>
      <c r="AB75" s="81"/>
      <c r="AC75" s="81"/>
      <c r="AD75" s="1406">
        <f t="shared" si="5"/>
        <v>25</v>
      </c>
      <c r="AE75" s="1407"/>
      <c r="AF75" s="1337" t="s">
        <v>715</v>
      </c>
      <c r="AG75" s="1338"/>
      <c r="AH75" s="1338"/>
      <c r="AI75" s="1338"/>
      <c r="AJ75" s="1338"/>
      <c r="AK75" s="1338"/>
      <c r="AL75" s="1338"/>
      <c r="AM75" s="1338"/>
      <c r="AN75" s="1338"/>
      <c r="AO75" s="1338"/>
      <c r="AP75" s="1338"/>
      <c r="AQ75" s="1338"/>
      <c r="AR75" s="1338"/>
      <c r="AS75" s="1338"/>
      <c r="AT75" s="1338"/>
      <c r="AU75" s="1338"/>
      <c r="AV75" s="1338"/>
      <c r="AW75" s="1338"/>
      <c r="AX75" s="1338"/>
      <c r="AY75" s="1338"/>
      <c r="AZ75" s="1338"/>
      <c r="BA75" s="1338"/>
      <c r="BB75" s="1339"/>
    </row>
    <row r="76" spans="3:54" ht="13.5" customHeight="1" x14ac:dyDescent="0.2">
      <c r="C76" s="1406">
        <v>26</v>
      </c>
      <c r="D76" s="1407"/>
      <c r="E76" s="1327"/>
      <c r="F76" s="1328"/>
      <c r="G76" s="1328"/>
      <c r="H76" s="1328"/>
      <c r="I76" s="1328"/>
      <c r="J76" s="1328"/>
      <c r="K76" s="1328"/>
      <c r="L76" s="1328"/>
      <c r="M76" s="1328"/>
      <c r="N76" s="1328"/>
      <c r="O76" s="1328"/>
      <c r="P76" s="1328"/>
      <c r="Q76" s="1328"/>
      <c r="R76" s="1328"/>
      <c r="S76" s="1328"/>
      <c r="T76" s="1328"/>
      <c r="U76" s="1328"/>
      <c r="V76" s="1328"/>
      <c r="W76" s="1328"/>
      <c r="X76" s="1328"/>
      <c r="Y76" s="1328"/>
      <c r="Z76" s="1328"/>
      <c r="AA76" s="1329"/>
      <c r="AB76" s="81"/>
      <c r="AC76" s="81"/>
      <c r="AD76" s="1406">
        <f t="shared" si="5"/>
        <v>26</v>
      </c>
      <c r="AE76" s="1407"/>
      <c r="AF76" s="1337" t="s">
        <v>717</v>
      </c>
      <c r="AG76" s="1338"/>
      <c r="AH76" s="1338"/>
      <c r="AI76" s="1338"/>
      <c r="AJ76" s="1338"/>
      <c r="AK76" s="1338"/>
      <c r="AL76" s="1338"/>
      <c r="AM76" s="1338"/>
      <c r="AN76" s="1338"/>
      <c r="AO76" s="1338"/>
      <c r="AP76" s="1338"/>
      <c r="AQ76" s="1338"/>
      <c r="AR76" s="1338"/>
      <c r="AS76" s="1338"/>
      <c r="AT76" s="1338"/>
      <c r="AU76" s="1338"/>
      <c r="AV76" s="1338"/>
      <c r="AW76" s="1338"/>
      <c r="AX76" s="1338"/>
      <c r="AY76" s="1338"/>
      <c r="AZ76" s="1338"/>
      <c r="BA76" s="1338"/>
      <c r="BB76" s="1339"/>
    </row>
    <row r="77" spans="3:54" ht="13.5" customHeight="1" x14ac:dyDescent="0.2">
      <c r="C77" s="1406">
        <v>27</v>
      </c>
      <c r="D77" s="1407"/>
      <c r="E77" s="1327"/>
      <c r="F77" s="1328"/>
      <c r="G77" s="1328"/>
      <c r="H77" s="1328"/>
      <c r="I77" s="1328"/>
      <c r="J77" s="1328"/>
      <c r="K77" s="1328"/>
      <c r="L77" s="1328"/>
      <c r="M77" s="1328"/>
      <c r="N77" s="1328"/>
      <c r="O77" s="1328"/>
      <c r="P77" s="1328"/>
      <c r="Q77" s="1328"/>
      <c r="R77" s="1328"/>
      <c r="S77" s="1328"/>
      <c r="T77" s="1328"/>
      <c r="U77" s="1328"/>
      <c r="V77" s="1328"/>
      <c r="W77" s="1328"/>
      <c r="X77" s="1328"/>
      <c r="Y77" s="1328"/>
      <c r="Z77" s="1328"/>
      <c r="AA77" s="1329"/>
      <c r="AB77" s="81"/>
      <c r="AC77" s="81"/>
      <c r="AD77" s="1406">
        <f t="shared" si="5"/>
        <v>27</v>
      </c>
      <c r="AE77" s="1407"/>
      <c r="AF77" s="1337"/>
      <c r="AG77" s="1338"/>
      <c r="AH77" s="1338"/>
      <c r="AI77" s="1338"/>
      <c r="AJ77" s="1338"/>
      <c r="AK77" s="1338"/>
      <c r="AL77" s="1338"/>
      <c r="AM77" s="1338"/>
      <c r="AN77" s="1338"/>
      <c r="AO77" s="1338"/>
      <c r="AP77" s="1338"/>
      <c r="AQ77" s="1338"/>
      <c r="AR77" s="1338"/>
      <c r="AS77" s="1338"/>
      <c r="AT77" s="1338"/>
      <c r="AU77" s="1338"/>
      <c r="AV77" s="1338"/>
      <c r="AW77" s="1338"/>
      <c r="AX77" s="1338"/>
      <c r="AY77" s="1338"/>
      <c r="AZ77" s="1338"/>
      <c r="BA77" s="1338"/>
      <c r="BB77" s="1339"/>
    </row>
    <row r="78" spans="3:54" ht="13.5" customHeight="1" x14ac:dyDescent="0.2">
      <c r="C78" s="1406">
        <v>28</v>
      </c>
      <c r="D78" s="1407"/>
      <c r="E78" s="1327"/>
      <c r="F78" s="1328"/>
      <c r="G78" s="1328"/>
      <c r="H78" s="1328"/>
      <c r="I78" s="1328"/>
      <c r="J78" s="1328"/>
      <c r="K78" s="1328"/>
      <c r="L78" s="1328"/>
      <c r="M78" s="1328"/>
      <c r="N78" s="1328"/>
      <c r="O78" s="1328"/>
      <c r="P78" s="1328"/>
      <c r="Q78" s="1328"/>
      <c r="R78" s="1328"/>
      <c r="S78" s="1328"/>
      <c r="T78" s="1328"/>
      <c r="U78" s="1328"/>
      <c r="V78" s="1328"/>
      <c r="W78" s="1328"/>
      <c r="X78" s="1328"/>
      <c r="Y78" s="1328"/>
      <c r="Z78" s="1328"/>
      <c r="AA78" s="1329"/>
      <c r="AB78" s="81"/>
      <c r="AC78" s="81"/>
      <c r="AD78" s="1406">
        <f t="shared" si="5"/>
        <v>28</v>
      </c>
      <c r="AE78" s="1407"/>
      <c r="AF78" s="1337"/>
      <c r="AG78" s="1338"/>
      <c r="AH78" s="1338"/>
      <c r="AI78" s="1338"/>
      <c r="AJ78" s="1338"/>
      <c r="AK78" s="1338"/>
      <c r="AL78" s="1338"/>
      <c r="AM78" s="1338"/>
      <c r="AN78" s="1338"/>
      <c r="AO78" s="1338"/>
      <c r="AP78" s="1338"/>
      <c r="AQ78" s="1338"/>
      <c r="AR78" s="1338"/>
      <c r="AS78" s="1338"/>
      <c r="AT78" s="1338"/>
      <c r="AU78" s="1338"/>
      <c r="AV78" s="1338"/>
      <c r="AW78" s="1338"/>
      <c r="AX78" s="1338"/>
      <c r="AY78" s="1338"/>
      <c r="AZ78" s="1338"/>
      <c r="BA78" s="1338"/>
      <c r="BB78" s="1339"/>
    </row>
    <row r="79" spans="3:54" ht="13.5" customHeight="1" x14ac:dyDescent="0.2">
      <c r="C79" s="1406">
        <v>29</v>
      </c>
      <c r="D79" s="1407"/>
      <c r="E79" s="1327"/>
      <c r="F79" s="1328"/>
      <c r="G79" s="1328"/>
      <c r="H79" s="1328"/>
      <c r="I79" s="1328"/>
      <c r="J79" s="1328"/>
      <c r="K79" s="1328"/>
      <c r="L79" s="1328"/>
      <c r="M79" s="1328"/>
      <c r="N79" s="1328"/>
      <c r="O79" s="1328"/>
      <c r="P79" s="1328"/>
      <c r="Q79" s="1328"/>
      <c r="R79" s="1328"/>
      <c r="S79" s="1328"/>
      <c r="T79" s="1328"/>
      <c r="U79" s="1328"/>
      <c r="V79" s="1328"/>
      <c r="W79" s="1328"/>
      <c r="X79" s="1328"/>
      <c r="Y79" s="1328"/>
      <c r="Z79" s="1328"/>
      <c r="AA79" s="1329"/>
      <c r="AB79" s="81"/>
      <c r="AC79" s="81"/>
      <c r="AD79" s="1406">
        <f t="shared" si="5"/>
        <v>29</v>
      </c>
      <c r="AE79" s="1407"/>
      <c r="AF79" s="1337"/>
      <c r="AG79" s="1338"/>
      <c r="AH79" s="1338"/>
      <c r="AI79" s="1338"/>
      <c r="AJ79" s="1338"/>
      <c r="AK79" s="1338"/>
      <c r="AL79" s="1338"/>
      <c r="AM79" s="1338"/>
      <c r="AN79" s="1338"/>
      <c r="AO79" s="1338"/>
      <c r="AP79" s="1338"/>
      <c r="AQ79" s="1338"/>
      <c r="AR79" s="1338"/>
      <c r="AS79" s="1338"/>
      <c r="AT79" s="1338"/>
      <c r="AU79" s="1338"/>
      <c r="AV79" s="1338"/>
      <c r="AW79" s="1338"/>
      <c r="AX79" s="1338"/>
      <c r="AY79" s="1338"/>
      <c r="AZ79" s="1338"/>
      <c r="BA79" s="1338"/>
      <c r="BB79" s="1339"/>
    </row>
    <row r="80" spans="3:54" ht="13.5" customHeight="1" x14ac:dyDescent="0.2">
      <c r="C80" s="1406">
        <v>30</v>
      </c>
      <c r="D80" s="1407"/>
      <c r="E80" s="1327"/>
      <c r="F80" s="1328"/>
      <c r="G80" s="1328"/>
      <c r="H80" s="1328"/>
      <c r="I80" s="1328"/>
      <c r="J80" s="1328"/>
      <c r="K80" s="1328"/>
      <c r="L80" s="1328"/>
      <c r="M80" s="1328"/>
      <c r="N80" s="1328"/>
      <c r="O80" s="1328"/>
      <c r="P80" s="1328"/>
      <c r="Q80" s="1328"/>
      <c r="R80" s="1328"/>
      <c r="S80" s="1328"/>
      <c r="T80" s="1328"/>
      <c r="U80" s="1328"/>
      <c r="V80" s="1328"/>
      <c r="W80" s="1328"/>
      <c r="X80" s="1328"/>
      <c r="Y80" s="1328"/>
      <c r="Z80" s="1328"/>
      <c r="AA80" s="1329"/>
      <c r="AB80" s="81"/>
      <c r="AC80" s="81"/>
      <c r="AD80" s="1406">
        <f t="shared" si="5"/>
        <v>30</v>
      </c>
      <c r="AE80" s="1407"/>
      <c r="AF80" s="1337"/>
      <c r="AG80" s="1338"/>
      <c r="AH80" s="1338"/>
      <c r="AI80" s="1338"/>
      <c r="AJ80" s="1338"/>
      <c r="AK80" s="1338"/>
      <c r="AL80" s="1338"/>
      <c r="AM80" s="1338"/>
      <c r="AN80" s="1338"/>
      <c r="AO80" s="1338"/>
      <c r="AP80" s="1338"/>
      <c r="AQ80" s="1338"/>
      <c r="AR80" s="1338"/>
      <c r="AS80" s="1338"/>
      <c r="AT80" s="1338"/>
      <c r="AU80" s="1338"/>
      <c r="AV80" s="1338"/>
      <c r="AW80" s="1338"/>
      <c r="AX80" s="1338"/>
      <c r="AY80" s="1338"/>
      <c r="AZ80" s="1338"/>
      <c r="BA80" s="1338"/>
      <c r="BB80" s="1339"/>
    </row>
    <row r="81" spans="3:54" ht="13.5" customHeight="1" x14ac:dyDescent="0.2">
      <c r="C81" s="1406">
        <v>31</v>
      </c>
      <c r="D81" s="1407"/>
      <c r="E81" s="1327"/>
      <c r="F81" s="1328"/>
      <c r="G81" s="1328"/>
      <c r="H81" s="1328"/>
      <c r="I81" s="1328"/>
      <c r="J81" s="1328"/>
      <c r="K81" s="1328"/>
      <c r="L81" s="1328"/>
      <c r="M81" s="1328"/>
      <c r="N81" s="1328"/>
      <c r="O81" s="1328"/>
      <c r="P81" s="1328"/>
      <c r="Q81" s="1328"/>
      <c r="R81" s="1328"/>
      <c r="S81" s="1328"/>
      <c r="T81" s="1328"/>
      <c r="U81" s="1328"/>
      <c r="V81" s="1328"/>
      <c r="W81" s="1328"/>
      <c r="X81" s="1328"/>
      <c r="Y81" s="1328"/>
      <c r="Z81" s="1328"/>
      <c r="AA81" s="1329"/>
      <c r="AB81" s="81"/>
      <c r="AC81" s="81"/>
      <c r="AD81" s="1406">
        <f t="shared" si="5"/>
        <v>31</v>
      </c>
      <c r="AE81" s="1407"/>
      <c r="AF81" s="1337"/>
      <c r="AG81" s="1338"/>
      <c r="AH81" s="1338"/>
      <c r="AI81" s="1338"/>
      <c r="AJ81" s="1338"/>
      <c r="AK81" s="1338"/>
      <c r="AL81" s="1338"/>
      <c r="AM81" s="1338"/>
      <c r="AN81" s="1338"/>
      <c r="AO81" s="1338"/>
      <c r="AP81" s="1338"/>
      <c r="AQ81" s="1338"/>
      <c r="AR81" s="1338"/>
      <c r="AS81" s="1338"/>
      <c r="AT81" s="1338"/>
      <c r="AU81" s="1338"/>
      <c r="AV81" s="1338"/>
      <c r="AW81" s="1338"/>
      <c r="AX81" s="1338"/>
      <c r="AY81" s="1338"/>
      <c r="AZ81" s="1338"/>
      <c r="BA81" s="1338"/>
      <c r="BB81" s="1339"/>
    </row>
    <row r="82" spans="3:54" ht="13.5" customHeight="1" x14ac:dyDescent="0.2">
      <c r="C82" s="1406">
        <v>32</v>
      </c>
      <c r="D82" s="1407"/>
      <c r="E82" s="1327"/>
      <c r="F82" s="1328"/>
      <c r="G82" s="1328"/>
      <c r="H82" s="1328"/>
      <c r="I82" s="1328"/>
      <c r="J82" s="1328"/>
      <c r="K82" s="1328"/>
      <c r="L82" s="1328"/>
      <c r="M82" s="1328"/>
      <c r="N82" s="1328"/>
      <c r="O82" s="1328"/>
      <c r="P82" s="1328"/>
      <c r="Q82" s="1328"/>
      <c r="R82" s="1328"/>
      <c r="S82" s="1328"/>
      <c r="T82" s="1328"/>
      <c r="U82" s="1328"/>
      <c r="V82" s="1328"/>
      <c r="W82" s="1328"/>
      <c r="X82" s="1328"/>
      <c r="Y82" s="1328"/>
      <c r="Z82" s="1328"/>
      <c r="AA82" s="1329"/>
      <c r="AB82" s="81"/>
      <c r="AC82" s="81"/>
      <c r="AD82" s="1406">
        <f t="shared" si="5"/>
        <v>32</v>
      </c>
      <c r="AE82" s="1407"/>
      <c r="AF82" s="1337"/>
      <c r="AG82" s="1338"/>
      <c r="AH82" s="1338"/>
      <c r="AI82" s="1338"/>
      <c r="AJ82" s="1338"/>
      <c r="AK82" s="1338"/>
      <c r="AL82" s="1338"/>
      <c r="AM82" s="1338"/>
      <c r="AN82" s="1338"/>
      <c r="AO82" s="1338"/>
      <c r="AP82" s="1338"/>
      <c r="AQ82" s="1338"/>
      <c r="AR82" s="1338"/>
      <c r="AS82" s="1338"/>
      <c r="AT82" s="1338"/>
      <c r="AU82" s="1338"/>
      <c r="AV82" s="1338"/>
      <c r="AW82" s="1338"/>
      <c r="AX82" s="1338"/>
      <c r="AY82" s="1338"/>
      <c r="AZ82" s="1338"/>
      <c r="BA82" s="1338"/>
      <c r="BB82" s="1339"/>
    </row>
    <row r="83" spans="3:54" ht="13.5" customHeight="1" x14ac:dyDescent="0.2">
      <c r="C83" s="1422">
        <v>33</v>
      </c>
      <c r="D83" s="1423"/>
      <c r="E83" s="1424"/>
      <c r="F83" s="1425"/>
      <c r="G83" s="1425"/>
      <c r="H83" s="1425"/>
      <c r="I83" s="1425"/>
      <c r="J83" s="1425"/>
      <c r="K83" s="1425"/>
      <c r="L83" s="1425"/>
      <c r="M83" s="1425"/>
      <c r="N83" s="1425"/>
      <c r="O83" s="1425"/>
      <c r="P83" s="1425"/>
      <c r="Q83" s="1425"/>
      <c r="R83" s="1425"/>
      <c r="S83" s="1425"/>
      <c r="T83" s="1425"/>
      <c r="U83" s="1425"/>
      <c r="V83" s="1425"/>
      <c r="W83" s="1425"/>
      <c r="X83" s="1425"/>
      <c r="Y83" s="1425"/>
      <c r="Z83" s="1425"/>
      <c r="AA83" s="1426"/>
      <c r="AB83" s="81"/>
      <c r="AC83" s="81"/>
      <c r="AD83" s="1422">
        <f t="shared" si="5"/>
        <v>33</v>
      </c>
      <c r="AE83" s="1423"/>
      <c r="AF83" s="1427"/>
      <c r="AG83" s="1428"/>
      <c r="AH83" s="1428"/>
      <c r="AI83" s="1428"/>
      <c r="AJ83" s="1428"/>
      <c r="AK83" s="1428"/>
      <c r="AL83" s="1428"/>
      <c r="AM83" s="1428"/>
      <c r="AN83" s="1428"/>
      <c r="AO83" s="1428"/>
      <c r="AP83" s="1428"/>
      <c r="AQ83" s="1428"/>
      <c r="AR83" s="1428"/>
      <c r="AS83" s="1428"/>
      <c r="AT83" s="1428"/>
      <c r="AU83" s="1428"/>
      <c r="AV83" s="1428"/>
      <c r="AW83" s="1428"/>
      <c r="AX83" s="1428"/>
      <c r="AY83" s="1428"/>
      <c r="AZ83" s="1428"/>
      <c r="BA83" s="1428"/>
      <c r="BB83" s="1429"/>
    </row>
    <row r="84" spans="3:54" ht="13.5" customHeight="1" x14ac:dyDescent="0.2">
      <c r="C84" s="1422">
        <v>34</v>
      </c>
      <c r="D84" s="1423"/>
      <c r="E84" s="1424"/>
      <c r="F84" s="1425"/>
      <c r="G84" s="1425"/>
      <c r="H84" s="1425"/>
      <c r="I84" s="1425"/>
      <c r="J84" s="1425"/>
      <c r="K84" s="1425"/>
      <c r="L84" s="1425"/>
      <c r="M84" s="1425"/>
      <c r="N84" s="1425"/>
      <c r="O84" s="1425"/>
      <c r="P84" s="1425"/>
      <c r="Q84" s="1425"/>
      <c r="R84" s="1425"/>
      <c r="S84" s="1425"/>
      <c r="T84" s="1425"/>
      <c r="U84" s="1425"/>
      <c r="V84" s="1425"/>
      <c r="W84" s="1425"/>
      <c r="X84" s="1425"/>
      <c r="Y84" s="1425"/>
      <c r="Z84" s="1425"/>
      <c r="AA84" s="1426"/>
      <c r="AB84" s="81"/>
      <c r="AC84" s="81"/>
      <c r="AD84" s="1422">
        <f t="shared" si="5"/>
        <v>34</v>
      </c>
      <c r="AE84" s="1423"/>
      <c r="AF84" s="1427"/>
      <c r="AG84" s="1428"/>
      <c r="AH84" s="1428"/>
      <c r="AI84" s="1428"/>
      <c r="AJ84" s="1428"/>
      <c r="AK84" s="1428"/>
      <c r="AL84" s="1428"/>
      <c r="AM84" s="1428"/>
      <c r="AN84" s="1428"/>
      <c r="AO84" s="1428"/>
      <c r="AP84" s="1428"/>
      <c r="AQ84" s="1428"/>
      <c r="AR84" s="1428"/>
      <c r="AS84" s="1428"/>
      <c r="AT84" s="1428"/>
      <c r="AU84" s="1428"/>
      <c r="AV84" s="1428"/>
      <c r="AW84" s="1428"/>
      <c r="AX84" s="1428"/>
      <c r="AY84" s="1428"/>
      <c r="AZ84" s="1428"/>
      <c r="BA84" s="1428"/>
      <c r="BB84" s="1429"/>
    </row>
    <row r="85" spans="3:54" ht="13.5" customHeight="1" x14ac:dyDescent="0.2">
      <c r="C85" s="1422">
        <v>35</v>
      </c>
      <c r="D85" s="1423"/>
      <c r="E85" s="1424"/>
      <c r="F85" s="1425"/>
      <c r="G85" s="1425"/>
      <c r="H85" s="1425"/>
      <c r="I85" s="1425"/>
      <c r="J85" s="1425"/>
      <c r="K85" s="1425"/>
      <c r="L85" s="1425"/>
      <c r="M85" s="1425"/>
      <c r="N85" s="1425"/>
      <c r="O85" s="1425"/>
      <c r="P85" s="1425"/>
      <c r="Q85" s="1425"/>
      <c r="R85" s="1425"/>
      <c r="S85" s="1425"/>
      <c r="T85" s="1425"/>
      <c r="U85" s="1425"/>
      <c r="V85" s="1425"/>
      <c r="W85" s="1425"/>
      <c r="X85" s="1425"/>
      <c r="Y85" s="1425"/>
      <c r="Z85" s="1425"/>
      <c r="AA85" s="1426"/>
      <c r="AB85" s="81"/>
      <c r="AC85" s="81"/>
      <c r="AD85" s="1422">
        <f t="shared" si="5"/>
        <v>35</v>
      </c>
      <c r="AE85" s="1423"/>
      <c r="AF85" s="1427"/>
      <c r="AG85" s="1428"/>
      <c r="AH85" s="1428"/>
      <c r="AI85" s="1428"/>
      <c r="AJ85" s="1428"/>
      <c r="AK85" s="1428"/>
      <c r="AL85" s="1428"/>
      <c r="AM85" s="1428"/>
      <c r="AN85" s="1428"/>
      <c r="AO85" s="1428"/>
      <c r="AP85" s="1428"/>
      <c r="AQ85" s="1428"/>
      <c r="AR85" s="1428"/>
      <c r="AS85" s="1428"/>
      <c r="AT85" s="1428"/>
      <c r="AU85" s="1428"/>
      <c r="AV85" s="1428"/>
      <c r="AW85" s="1428"/>
      <c r="AX85" s="1428"/>
      <c r="AY85" s="1428"/>
      <c r="AZ85" s="1428"/>
      <c r="BA85" s="1428"/>
      <c r="BB85" s="1429"/>
    </row>
    <row r="86" spans="3:54" ht="13.5" customHeight="1" x14ac:dyDescent="0.2">
      <c r="C86" s="1422">
        <v>36</v>
      </c>
      <c r="D86" s="1423"/>
      <c r="E86" s="1424"/>
      <c r="F86" s="1425"/>
      <c r="G86" s="1425"/>
      <c r="H86" s="1425"/>
      <c r="I86" s="1425"/>
      <c r="J86" s="1425"/>
      <c r="K86" s="1425"/>
      <c r="L86" s="1425"/>
      <c r="M86" s="1425"/>
      <c r="N86" s="1425"/>
      <c r="O86" s="1425"/>
      <c r="P86" s="1425"/>
      <c r="Q86" s="1425"/>
      <c r="R86" s="1425"/>
      <c r="S86" s="1425"/>
      <c r="T86" s="1425"/>
      <c r="U86" s="1425"/>
      <c r="V86" s="1425"/>
      <c r="W86" s="1425"/>
      <c r="X86" s="1425"/>
      <c r="Y86" s="1425"/>
      <c r="Z86" s="1425"/>
      <c r="AA86" s="1426"/>
      <c r="AB86" s="81"/>
      <c r="AC86" s="81"/>
      <c r="AD86" s="1422">
        <f t="shared" si="5"/>
        <v>36</v>
      </c>
      <c r="AE86" s="1423"/>
      <c r="AF86" s="1427"/>
      <c r="AG86" s="1428"/>
      <c r="AH86" s="1428"/>
      <c r="AI86" s="1428"/>
      <c r="AJ86" s="1428"/>
      <c r="AK86" s="1428"/>
      <c r="AL86" s="1428"/>
      <c r="AM86" s="1428"/>
      <c r="AN86" s="1428"/>
      <c r="AO86" s="1428"/>
      <c r="AP86" s="1428"/>
      <c r="AQ86" s="1428"/>
      <c r="AR86" s="1428"/>
      <c r="AS86" s="1428"/>
      <c r="AT86" s="1428"/>
      <c r="AU86" s="1428"/>
      <c r="AV86" s="1428"/>
      <c r="AW86" s="1428"/>
      <c r="AX86" s="1428"/>
      <c r="AY86" s="1428"/>
      <c r="AZ86" s="1428"/>
      <c r="BA86" s="1428"/>
      <c r="BB86" s="1429"/>
    </row>
    <row r="87" spans="3:54" ht="13.5" customHeight="1" x14ac:dyDescent="0.2">
      <c r="C87" s="1406">
        <v>37</v>
      </c>
      <c r="D87" s="1407"/>
      <c r="E87" s="1327"/>
      <c r="F87" s="1328"/>
      <c r="G87" s="1328"/>
      <c r="H87" s="1328"/>
      <c r="I87" s="1328"/>
      <c r="J87" s="1328"/>
      <c r="K87" s="1328"/>
      <c r="L87" s="1328"/>
      <c r="M87" s="1328"/>
      <c r="N87" s="1328"/>
      <c r="O87" s="1328"/>
      <c r="P87" s="1328"/>
      <c r="Q87" s="1328"/>
      <c r="R87" s="1328"/>
      <c r="S87" s="1328"/>
      <c r="T87" s="1328"/>
      <c r="U87" s="1328"/>
      <c r="V87" s="1328"/>
      <c r="W87" s="1328"/>
      <c r="X87" s="1328"/>
      <c r="Y87" s="1328"/>
      <c r="Z87" s="1328"/>
      <c r="AA87" s="1329"/>
      <c r="AB87" s="81"/>
      <c r="AC87" s="81"/>
      <c r="AD87" s="1406">
        <f t="shared" si="5"/>
        <v>37</v>
      </c>
      <c r="AE87" s="1407"/>
      <c r="AF87" s="1337"/>
      <c r="AG87" s="1338"/>
      <c r="AH87" s="1338"/>
      <c r="AI87" s="1338"/>
      <c r="AJ87" s="1338"/>
      <c r="AK87" s="1338"/>
      <c r="AL87" s="1338"/>
      <c r="AM87" s="1338"/>
      <c r="AN87" s="1338"/>
      <c r="AO87" s="1338"/>
      <c r="AP87" s="1338"/>
      <c r="AQ87" s="1338"/>
      <c r="AR87" s="1338"/>
      <c r="AS87" s="1338"/>
      <c r="AT87" s="1338"/>
      <c r="AU87" s="1338"/>
      <c r="AV87" s="1338"/>
      <c r="AW87" s="1338"/>
      <c r="AX87" s="1338"/>
      <c r="AY87" s="1338"/>
      <c r="AZ87" s="1338"/>
      <c r="BA87" s="1338"/>
      <c r="BB87" s="1339"/>
    </row>
    <row r="88" spans="3:54" ht="13.5" customHeight="1" x14ac:dyDescent="0.2">
      <c r="C88" s="1406">
        <v>39</v>
      </c>
      <c r="D88" s="1407"/>
      <c r="E88" s="1327"/>
      <c r="F88" s="1328"/>
      <c r="G88" s="1328"/>
      <c r="H88" s="1328"/>
      <c r="I88" s="1328"/>
      <c r="J88" s="1328"/>
      <c r="K88" s="1328"/>
      <c r="L88" s="1328"/>
      <c r="M88" s="1328"/>
      <c r="N88" s="1328"/>
      <c r="O88" s="1328"/>
      <c r="P88" s="1328"/>
      <c r="Q88" s="1328"/>
      <c r="R88" s="1328"/>
      <c r="S88" s="1328"/>
      <c r="T88" s="1328"/>
      <c r="U88" s="1328"/>
      <c r="V88" s="1328"/>
      <c r="W88" s="1328"/>
      <c r="X88" s="1328"/>
      <c r="Y88" s="1328"/>
      <c r="Z88" s="1328"/>
      <c r="AA88" s="1329"/>
      <c r="AB88" s="81"/>
      <c r="AC88" s="81"/>
      <c r="AD88" s="1406">
        <f t="shared" si="5"/>
        <v>39</v>
      </c>
      <c r="AE88" s="1407"/>
      <c r="AF88" s="1337"/>
      <c r="AG88" s="1338"/>
      <c r="AH88" s="1338"/>
      <c r="AI88" s="1338"/>
      <c r="AJ88" s="1338"/>
      <c r="AK88" s="1338"/>
      <c r="AL88" s="1338"/>
      <c r="AM88" s="1338"/>
      <c r="AN88" s="1338"/>
      <c r="AO88" s="1338"/>
      <c r="AP88" s="1338"/>
      <c r="AQ88" s="1338"/>
      <c r="AR88" s="1338"/>
      <c r="AS88" s="1338"/>
      <c r="AT88" s="1338"/>
      <c r="AU88" s="1338"/>
      <c r="AV88" s="1338"/>
      <c r="AW88" s="1338"/>
      <c r="AX88" s="1338"/>
      <c r="AY88" s="1338"/>
      <c r="AZ88" s="1338"/>
      <c r="BA88" s="1338"/>
      <c r="BB88" s="1339"/>
    </row>
    <row r="89" spans="3:54" ht="13.5" customHeight="1" thickBot="1" x14ac:dyDescent="0.25">
      <c r="C89" s="1414">
        <v>40</v>
      </c>
      <c r="D89" s="1415"/>
      <c r="E89" s="1340"/>
      <c r="F89" s="1341"/>
      <c r="G89" s="1341"/>
      <c r="H89" s="1341"/>
      <c r="I89" s="1341"/>
      <c r="J89" s="1341"/>
      <c r="K89" s="1341"/>
      <c r="L89" s="1341"/>
      <c r="M89" s="1341"/>
      <c r="N89" s="1341"/>
      <c r="O89" s="1341"/>
      <c r="P89" s="1341"/>
      <c r="Q89" s="1341"/>
      <c r="R89" s="1341"/>
      <c r="S89" s="1341"/>
      <c r="T89" s="1341"/>
      <c r="U89" s="1341"/>
      <c r="V89" s="1341"/>
      <c r="W89" s="1341"/>
      <c r="X89" s="1341"/>
      <c r="Y89" s="1341"/>
      <c r="Z89" s="1341"/>
      <c r="AA89" s="1342"/>
      <c r="AB89" s="81"/>
      <c r="AC89" s="81"/>
      <c r="AD89" s="1414">
        <f t="shared" si="4"/>
        <v>40</v>
      </c>
      <c r="AE89" s="1415"/>
      <c r="AF89" s="1416"/>
      <c r="AG89" s="1417"/>
      <c r="AH89" s="1417"/>
      <c r="AI89" s="1417"/>
      <c r="AJ89" s="1417"/>
      <c r="AK89" s="1417"/>
      <c r="AL89" s="1417"/>
      <c r="AM89" s="1417"/>
      <c r="AN89" s="1417"/>
      <c r="AO89" s="1417"/>
      <c r="AP89" s="1417"/>
      <c r="AQ89" s="1417"/>
      <c r="AR89" s="1417"/>
      <c r="AS89" s="1417"/>
      <c r="AT89" s="1417"/>
      <c r="AU89" s="1417"/>
      <c r="AV89" s="1417"/>
      <c r="AW89" s="1417"/>
      <c r="AX89" s="1417"/>
      <c r="AY89" s="1417"/>
      <c r="AZ89" s="1417"/>
      <c r="BA89" s="1417"/>
      <c r="BB89" s="1418"/>
    </row>
    <row r="90" spans="3:54" ht="13.5" customHeight="1" x14ac:dyDescent="0.2"/>
    <row r="91" spans="3:54" ht="13.5" customHeight="1" x14ac:dyDescent="0.2"/>
    <row r="92" spans="3:54" ht="13.5" customHeight="1" x14ac:dyDescent="0.2"/>
    <row r="93" spans="3:54" ht="13.5" customHeight="1" x14ac:dyDescent="0.2"/>
    <row r="94" spans="3:54" ht="13.5" hidden="1" customHeight="1" x14ac:dyDescent="0.2"/>
    <row r="95" spans="3:54" ht="13.5" hidden="1" customHeight="1" x14ac:dyDescent="0.2"/>
    <row r="96" spans="3:54"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sheetData>
  <sheetProtection sheet="1" objects="1" scenarios="1"/>
  <mergeCells count="179">
    <mergeCell ref="AD86:AE86"/>
    <mergeCell ref="AF86:BB86"/>
    <mergeCell ref="AD87:AE87"/>
    <mergeCell ref="AF87:BB87"/>
    <mergeCell ref="AD88:AE88"/>
    <mergeCell ref="AF88:BB88"/>
    <mergeCell ref="AD83:AE83"/>
    <mergeCell ref="AF83:BB83"/>
    <mergeCell ref="AD84:AE84"/>
    <mergeCell ref="AF84:BB84"/>
    <mergeCell ref="AD85:AE85"/>
    <mergeCell ref="AF85:BB85"/>
    <mergeCell ref="AD81:AE81"/>
    <mergeCell ref="AF81:BB81"/>
    <mergeCell ref="AD82:AE82"/>
    <mergeCell ref="AF82:BB82"/>
    <mergeCell ref="AD77:AE77"/>
    <mergeCell ref="AF77:BB77"/>
    <mergeCell ref="AD78:AE78"/>
    <mergeCell ref="AF78:BB78"/>
    <mergeCell ref="AD79:AE79"/>
    <mergeCell ref="AF79:BB79"/>
    <mergeCell ref="AD76:AE76"/>
    <mergeCell ref="AF76:BB76"/>
    <mergeCell ref="AD71:AE71"/>
    <mergeCell ref="AF71:BB71"/>
    <mergeCell ref="AD72:AE72"/>
    <mergeCell ref="AF72:BB72"/>
    <mergeCell ref="AD73:AE73"/>
    <mergeCell ref="AF73:BB73"/>
    <mergeCell ref="AD80:AE80"/>
    <mergeCell ref="AF80:BB80"/>
    <mergeCell ref="C86:D86"/>
    <mergeCell ref="E86:AA86"/>
    <mergeCell ref="C87:D87"/>
    <mergeCell ref="E87:AA87"/>
    <mergeCell ref="C88:D88"/>
    <mergeCell ref="E88:AA88"/>
    <mergeCell ref="C83:D83"/>
    <mergeCell ref="E83:AA83"/>
    <mergeCell ref="C84:D84"/>
    <mergeCell ref="E84:AA84"/>
    <mergeCell ref="C85:D85"/>
    <mergeCell ref="E85:AA85"/>
    <mergeCell ref="C80:D80"/>
    <mergeCell ref="E80:AA80"/>
    <mergeCell ref="C81:D81"/>
    <mergeCell ref="E81:AA81"/>
    <mergeCell ref="C82:D82"/>
    <mergeCell ref="E82:AA82"/>
    <mergeCell ref="C77:D77"/>
    <mergeCell ref="E77:AA77"/>
    <mergeCell ref="C78:D78"/>
    <mergeCell ref="E78:AA78"/>
    <mergeCell ref="C79:D79"/>
    <mergeCell ref="E79:AA79"/>
    <mergeCell ref="C74:D74"/>
    <mergeCell ref="E74:AA74"/>
    <mergeCell ref="C75:D75"/>
    <mergeCell ref="E75:AA75"/>
    <mergeCell ref="C76:D76"/>
    <mergeCell ref="E76:AA76"/>
    <mergeCell ref="C71:D71"/>
    <mergeCell ref="E71:AA71"/>
    <mergeCell ref="C72:D72"/>
    <mergeCell ref="E72:AA72"/>
    <mergeCell ref="C73:D73"/>
    <mergeCell ref="E73:AA73"/>
    <mergeCell ref="AF50:BB50"/>
    <mergeCell ref="AF51:BB51"/>
    <mergeCell ref="AF52:BB52"/>
    <mergeCell ref="AF53:BB53"/>
    <mergeCell ref="AF54:BB54"/>
    <mergeCell ref="AF55:BB55"/>
    <mergeCell ref="AF56:BB56"/>
    <mergeCell ref="AF57:BB57"/>
    <mergeCell ref="AF58:BB58"/>
    <mergeCell ref="AF61:BB61"/>
    <mergeCell ref="AF62:BB62"/>
    <mergeCell ref="AF63:BB63"/>
    <mergeCell ref="AF89:BB89"/>
    <mergeCell ref="AD89:AE89"/>
    <mergeCell ref="AF70:BB70"/>
    <mergeCell ref="AD70:AE70"/>
    <mergeCell ref="AD69:AE69"/>
    <mergeCell ref="AF68:BB68"/>
    <mergeCell ref="AF69:BB69"/>
    <mergeCell ref="AD68:AE68"/>
    <mergeCell ref="AD67:AE67"/>
    <mergeCell ref="AF66:BB66"/>
    <mergeCell ref="AF67:BB67"/>
    <mergeCell ref="AD65:AE65"/>
    <mergeCell ref="AF64:BB64"/>
    <mergeCell ref="AF65:BB65"/>
    <mergeCell ref="AD64:AE64"/>
    <mergeCell ref="AD63:AE63"/>
    <mergeCell ref="AD62:AE62"/>
    <mergeCell ref="AD74:AE74"/>
    <mergeCell ref="AF74:BB74"/>
    <mergeCell ref="AD75:AE75"/>
    <mergeCell ref="AF75:BB75"/>
    <mergeCell ref="AD59:AE59"/>
    <mergeCell ref="AD58:AE58"/>
    <mergeCell ref="AD57:AE57"/>
    <mergeCell ref="AD56:AE56"/>
    <mergeCell ref="AD55:AE55"/>
    <mergeCell ref="AD54:AE54"/>
    <mergeCell ref="AD53:AE53"/>
    <mergeCell ref="AF59:BB59"/>
    <mergeCell ref="AF60:BB60"/>
    <mergeCell ref="AD52:AE52"/>
    <mergeCell ref="E54:AA54"/>
    <mergeCell ref="E55:AA55"/>
    <mergeCell ref="E56:AA56"/>
    <mergeCell ref="E57:AA57"/>
    <mergeCell ref="E58:AA58"/>
    <mergeCell ref="C89:D89"/>
    <mergeCell ref="E89:AA89"/>
    <mergeCell ref="C70:D70"/>
    <mergeCell ref="E69:AA69"/>
    <mergeCell ref="E70:AA70"/>
    <mergeCell ref="C69:D69"/>
    <mergeCell ref="C68:D68"/>
    <mergeCell ref="E67:AA67"/>
    <mergeCell ref="E68:AA68"/>
    <mergeCell ref="C66:D66"/>
    <mergeCell ref="E65:AA65"/>
    <mergeCell ref="E66:AA66"/>
    <mergeCell ref="C65:D65"/>
    <mergeCell ref="C64:D64"/>
    <mergeCell ref="E63:AA63"/>
    <mergeCell ref="E64:AA64"/>
    <mergeCell ref="AD61:AE61"/>
    <mergeCell ref="AD60:AE60"/>
    <mergeCell ref="C63:D63"/>
    <mergeCell ref="E62:AA62"/>
    <mergeCell ref="C61:D61"/>
    <mergeCell ref="E60:AA60"/>
    <mergeCell ref="E61:AA61"/>
    <mergeCell ref="C60:D60"/>
    <mergeCell ref="C59:D59"/>
    <mergeCell ref="E59:AA59"/>
    <mergeCell ref="C58:D58"/>
    <mergeCell ref="AD66:AE66"/>
    <mergeCell ref="C67:D67"/>
    <mergeCell ref="C62:D62"/>
    <mergeCell ref="AR42:BB42"/>
    <mergeCell ref="AC4:BB4"/>
    <mergeCell ref="AC5:BB8"/>
    <mergeCell ref="P11:AA11"/>
    <mergeCell ref="E50:AA50"/>
    <mergeCell ref="E51:AA51"/>
    <mergeCell ref="AD50:AE50"/>
    <mergeCell ref="AD51:AE51"/>
    <mergeCell ref="AQ11:BB11"/>
    <mergeCell ref="AD12:AD23"/>
    <mergeCell ref="C12:C23"/>
    <mergeCell ref="C57:D57"/>
    <mergeCell ref="C56:D56"/>
    <mergeCell ref="C55:D55"/>
    <mergeCell ref="C54:D54"/>
    <mergeCell ref="E53:AA53"/>
    <mergeCell ref="C53:D53"/>
    <mergeCell ref="C52:D52"/>
    <mergeCell ref="E52:AA52"/>
    <mergeCell ref="C50:D50"/>
    <mergeCell ref="C51:D51"/>
    <mergeCell ref="C3:O3"/>
    <mergeCell ref="AC3:AO3"/>
    <mergeCell ref="C8:AA8"/>
    <mergeCell ref="B5:AA7"/>
    <mergeCell ref="B4:AA4"/>
    <mergeCell ref="AE11:AP11"/>
    <mergeCell ref="C47:I47"/>
    <mergeCell ref="AD47:AJ47"/>
    <mergeCell ref="C24:C35"/>
    <mergeCell ref="AD24:AD35"/>
    <mergeCell ref="D11:O11"/>
    <mergeCell ref="Q42:AA42"/>
  </mergeCells>
  <conditionalFormatting sqref="AF51:BB89">
    <cfRule type="notContainsBlanks" dxfId="26" priority="1">
      <formula>LEN(TRIM(AF51))&gt;0</formula>
    </cfRule>
    <cfRule type="containsBlanks" dxfId="25" priority="3">
      <formula>LEN(TRIM(AF51))=0</formula>
    </cfRule>
  </conditionalFormatting>
  <dataValidations count="5">
    <dataValidation allowBlank="1" showInputMessage="1" showErrorMessage="1" prompt="Deverão ser considerados os aspetos identificados na análise SWOT (com a mesma referência)" sqref="D10:AA10 B12:B35" xr:uid="{5B82842A-556F-4EB6-B840-682309FEED78}"/>
    <dataValidation allowBlank="1" showInputMessage="1" showErrorMessage="1" promptTitle="WO" prompt="Deverá tentar encontrar maneiras de eliminar as fraquezas da empresa ao mesmo tempo que aproveita as oportunidades no mercado. _x000a__x000a_Em seguida, dê um número de referência e indique o objetivo/ação na página seguinte em legenda." sqref="P12:AA23" xr:uid="{82F746C5-51B0-47C9-A7C7-0311E70E9BA9}"/>
    <dataValidation allowBlank="1" showInputMessage="1" showErrorMessage="1" promptTitle="ST" prompt="Deverá tentar encontrar maneiras de usar as forças da empresa para fazer face às ameaças no mercado. _x000a__x000a_Em seguida, dê um número de referência e indique o objetivo/ação na página seguinte em legenda." sqref="D24:O35" xr:uid="{310E3F1F-4EF7-41A4-B2E7-302FDB602FF7}"/>
    <dataValidation allowBlank="1" showInputMessage="1" showErrorMessage="1" promptTitle="SO" prompt="Deverá tentar encontrar maneiras de combinar as forças da empresa com as oportunidades no mercado. _x000a__x000a_Em seguida, dê um número de referência e indique o objetivo/ação na página seguinte em legenda." sqref="D12:O23" xr:uid="{589E3EB4-35BB-4ABA-A9DE-8E4AB6B10D06}"/>
    <dataValidation allowBlank="1" showInputMessage="1" showErrorMessage="1" promptTitle="WT" prompt="Deverá tentar encontrar maneiras de ultrapassar as fraquezas da empresa protegendo-se contra ameaças do mercado. _x000a__x000a_Em seguida, dê um número de referência e indique o objetivo/ação na página seguinte em legenda." sqref="P24:AA28 P29:S29 U29:AA29 P30:AA35" xr:uid="{85B885CA-1819-4F5F-B8C1-93216DCBBB65}"/>
  </dataValidations>
  <hyperlinks>
    <hyperlink ref="Q42:AA42" location="'4.2. TOWS'!A46" display="ver legenda" xr:uid="{936E3FD9-45F8-4332-A661-60B8201640E8}"/>
    <hyperlink ref="AR42:BB42" location="'4.2. TOWS'!AC46" display="'4.2. TOWS'!AC46" xr:uid="{11424927-B554-490D-BD1A-71D091F3DE0E}"/>
  </hyperlinks>
  <pageMargins left="0.25" right="0.25" top="0.75" bottom="0.75" header="0.3" footer="0.3"/>
  <pageSetup paperSize="9" orientation="portrait" r:id="rId1"/>
  <headerFooter alignWithMargins="0">
    <oddHeader>&amp;L&amp;G&amp;C
&amp;G&amp;R
&amp;F</oddHeader>
    <oddFooter>&amp;L&amp;A&amp;C&amp;G&amp;R&amp;P/&amp;N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1377-7FFE-4E73-9A0B-02C247B0E9B6}">
  <sheetPr>
    <tabColor rgb="FF00B0F0"/>
  </sheetPr>
  <dimension ref="A1:FX93"/>
  <sheetViews>
    <sheetView view="pageLayout" zoomScaleNormal="100" workbookViewId="0">
      <selection activeCell="T77" sqref="T77"/>
    </sheetView>
  </sheetViews>
  <sheetFormatPr defaultColWidth="0" defaultRowHeight="0" customHeight="1" zeroHeight="1" x14ac:dyDescent="0.2"/>
  <cols>
    <col min="1" max="1" width="1.28515625" style="87" customWidth="1"/>
    <col min="2" max="2" width="44.85546875" style="87" customWidth="1"/>
    <col min="3" max="17" width="3.28515625" style="87" customWidth="1"/>
    <col min="18" max="18" width="3.42578125" style="87" customWidth="1"/>
    <col min="19" max="19" width="0.42578125" style="87" customWidth="1"/>
    <col min="20" max="20" width="57.42578125" style="87" customWidth="1"/>
    <col min="21" max="33" width="3.140625" style="87" customWidth="1"/>
    <col min="34" max="34" width="3.5703125" style="87" bestFit="1" customWidth="1"/>
    <col min="35" max="35" width="5" style="87" customWidth="1"/>
    <col min="36" max="36" width="17.140625" style="87" hidden="1" customWidth="1"/>
    <col min="37" max="37" width="16.7109375" style="87" hidden="1" customWidth="1"/>
    <col min="38" max="38" width="18.28515625" style="87" hidden="1" customWidth="1"/>
    <col min="39" max="39" width="18.7109375" style="87" hidden="1" customWidth="1"/>
    <col min="40" max="44" width="18.28515625" style="87" hidden="1" customWidth="1"/>
    <col min="45" max="53" width="17.140625" style="87" hidden="1" customWidth="1"/>
    <col min="54" max="54" width="18.28515625" style="87" hidden="1" customWidth="1"/>
    <col min="55" max="57" width="18.7109375" style="87" hidden="1" customWidth="1"/>
    <col min="58" max="58" width="17.7109375" style="87" hidden="1" customWidth="1"/>
    <col min="59" max="61" width="18.28515625" style="87" hidden="1" customWidth="1"/>
    <col min="62" max="64" width="18.7109375" style="87" hidden="1" customWidth="1"/>
    <col min="65" max="65" width="18.42578125" style="87" hidden="1" customWidth="1"/>
    <col min="66" max="66" width="18.7109375" style="87" hidden="1" customWidth="1"/>
    <col min="67" max="68" width="18.28515625" style="87" hidden="1" customWidth="1"/>
    <col min="69" max="69" width="18.7109375" style="87" hidden="1" customWidth="1"/>
    <col min="70" max="70" width="16.7109375" style="87" hidden="1" customWidth="1"/>
    <col min="71" max="77" width="17.140625" style="87" hidden="1" customWidth="1"/>
    <col min="78" max="81" width="18.28515625" style="87" hidden="1" customWidth="1"/>
    <col min="82" max="85" width="17.140625" style="87" hidden="1" customWidth="1"/>
    <col min="86" max="86" width="17.7109375" style="87" hidden="1" customWidth="1"/>
    <col min="87" max="88" width="18.28515625" style="87" hidden="1" customWidth="1"/>
    <col min="89" max="89" width="17.7109375" style="87" hidden="1" customWidth="1"/>
    <col min="90" max="90" width="18.28515625" style="87" hidden="1" customWidth="1"/>
    <col min="91" max="92" width="18.7109375" style="87" hidden="1" customWidth="1"/>
    <col min="93" max="99" width="18.28515625" style="87" hidden="1" customWidth="1"/>
    <col min="100" max="101" width="17.140625" style="87" hidden="1" customWidth="1"/>
    <col min="102" max="102" width="18.28515625" style="87" hidden="1" customWidth="1"/>
    <col min="103" max="103" width="17.7109375" style="87" hidden="1" customWidth="1"/>
    <col min="104" max="109" width="18.28515625" style="87" hidden="1" customWidth="1"/>
    <col min="110" max="112" width="18.7109375" style="87" hidden="1" customWidth="1"/>
    <col min="113" max="113" width="18.28515625" style="87" hidden="1" customWidth="1"/>
    <col min="114" max="116" width="18.7109375" style="87" hidden="1" customWidth="1"/>
    <col min="117" max="117" width="18.28515625" style="87" hidden="1" customWidth="1"/>
    <col min="118" max="118" width="18.140625" style="87" hidden="1" customWidth="1"/>
    <col min="119" max="119" width="18.7109375" style="87" hidden="1" customWidth="1"/>
    <col min="120" max="121" width="18.28515625" style="87" hidden="1" customWidth="1"/>
    <col min="122" max="122" width="17.7109375" style="87" hidden="1" customWidth="1"/>
    <col min="123" max="124" width="17.140625" style="87" hidden="1" customWidth="1"/>
    <col min="125" max="126" width="18.28515625" style="87" hidden="1" customWidth="1"/>
    <col min="127" max="128" width="18.7109375" style="87" hidden="1" customWidth="1"/>
    <col min="129" max="129" width="18.28515625" style="87" hidden="1" customWidth="1"/>
    <col min="130" max="131" width="18.7109375" style="87" hidden="1" customWidth="1"/>
    <col min="132" max="133" width="18.28515625" style="87" hidden="1" customWidth="1"/>
    <col min="134" max="136" width="18.7109375" style="87" hidden="1" customWidth="1"/>
    <col min="137" max="137" width="18.28515625" style="87" hidden="1" customWidth="1"/>
    <col min="138" max="138" width="18.7109375" style="87" hidden="1" customWidth="1"/>
    <col min="139" max="139" width="18.28515625" style="87" hidden="1" customWidth="1"/>
    <col min="140" max="140" width="17.7109375" style="87" hidden="1" customWidth="1"/>
    <col min="141" max="141" width="17.140625" style="87" hidden="1" customWidth="1"/>
    <col min="142" max="143" width="14.7109375" style="87" hidden="1" customWidth="1"/>
    <col min="144" max="145" width="15.140625" style="87" hidden="1" customWidth="1"/>
    <col min="146" max="146" width="15.42578125" style="87" hidden="1" customWidth="1"/>
    <col min="147" max="147" width="15" style="87" hidden="1" customWidth="1"/>
    <col min="148" max="148" width="13.7109375" style="87" hidden="1" customWidth="1"/>
    <col min="149" max="149" width="14.7109375" style="87" hidden="1" customWidth="1"/>
    <col min="150" max="150" width="17.140625" style="87" hidden="1" customWidth="1"/>
    <col min="151" max="151" width="18.28515625" style="87" hidden="1" customWidth="1"/>
    <col min="152" max="153" width="17.140625" style="87" hidden="1" customWidth="1"/>
    <col min="154" max="154" width="16.7109375" style="87" hidden="1" customWidth="1"/>
    <col min="155" max="165" width="17.140625" style="87" hidden="1" customWidth="1"/>
    <col min="166" max="166" width="17.7109375" style="87" hidden="1" customWidth="1"/>
    <col min="167" max="168" width="18.28515625" style="87" hidden="1" customWidth="1"/>
    <col min="169" max="169" width="17.140625" style="87" hidden="1" customWidth="1"/>
    <col min="170" max="180" width="18.28515625" style="87" hidden="1" customWidth="1"/>
    <col min="181" max="16384" width="9.140625" style="87" hidden="1"/>
  </cols>
  <sheetData>
    <row r="1" spans="1:173" customFormat="1" ht="6.75" customHeight="1"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c r="EY1" s="1183"/>
      <c r="EZ1" s="1183"/>
      <c r="FA1" s="1183"/>
      <c r="FB1" s="1183"/>
      <c r="FC1" s="1183"/>
      <c r="FD1" s="1183"/>
      <c r="FE1" s="1183"/>
      <c r="FF1" s="1183"/>
      <c r="FG1" s="1183"/>
      <c r="FH1" s="1183"/>
      <c r="FI1" s="1183"/>
      <c r="FJ1" s="1183"/>
      <c r="FK1" s="1183"/>
      <c r="FL1" s="1183"/>
      <c r="FM1" s="1183"/>
      <c r="FN1" s="1183"/>
      <c r="FO1" s="1183"/>
      <c r="FP1" s="1183"/>
      <c r="FQ1" s="1183"/>
    </row>
    <row r="2" spans="1:173" customFormat="1" ht="25.5" customHeight="1" x14ac:dyDescent="0.35">
      <c r="A2" s="77"/>
      <c r="B2" s="1238" t="str">
        <f>+'0.ÍNDICE'!C22</f>
        <v>Sumário Executivo</v>
      </c>
      <c r="C2" s="1239"/>
      <c r="D2" s="1017" t="str">
        <f>+'1.1.Ficha Emp'!D7</f>
        <v>Empresa XPTO</v>
      </c>
      <c r="E2" s="294"/>
      <c r="F2" s="294"/>
      <c r="G2" s="294"/>
      <c r="H2" s="294"/>
      <c r="I2" s="294"/>
      <c r="J2" s="294"/>
      <c r="K2" s="294"/>
      <c r="L2" s="294"/>
      <c r="M2" s="295"/>
      <c r="N2" s="295"/>
      <c r="O2" s="295"/>
      <c r="P2" s="295"/>
      <c r="Q2" s="295"/>
      <c r="R2" s="451"/>
      <c r="S2" s="77"/>
      <c r="T2" s="1238" t="str">
        <f>+B2</f>
        <v>Sumário Executivo</v>
      </c>
      <c r="U2" s="1238"/>
      <c r="V2" s="1016" t="str">
        <f>+'2.1.1.PESTAL'!L3</f>
        <v>EXEMPLO</v>
      </c>
      <c r="W2" s="446"/>
      <c r="X2" s="295"/>
      <c r="Y2" s="295"/>
      <c r="Z2" s="295"/>
      <c r="AA2" s="295"/>
      <c r="AB2" s="451"/>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row>
    <row r="3" spans="1:173" customFormat="1" ht="2.25" customHeight="1" x14ac:dyDescent="0.35">
      <c r="A3" s="77"/>
      <c r="B3" s="78"/>
      <c r="C3" s="78"/>
      <c r="D3" s="78"/>
      <c r="E3" s="78"/>
      <c r="F3" s="78"/>
      <c r="G3" s="78"/>
      <c r="H3" s="78"/>
      <c r="I3" s="79"/>
      <c r="J3" s="79"/>
      <c r="K3" s="79"/>
      <c r="L3" s="79"/>
      <c r="M3" s="78"/>
      <c r="N3" s="78"/>
      <c r="O3" s="78"/>
      <c r="P3" s="78"/>
      <c r="Q3" s="78"/>
      <c r="R3" s="77"/>
      <c r="S3" s="77"/>
      <c r="T3" s="78"/>
      <c r="U3" s="78"/>
      <c r="V3" s="78"/>
      <c r="W3" s="78"/>
      <c r="X3" s="78"/>
      <c r="Y3" s="78"/>
      <c r="Z3" s="78"/>
      <c r="AA3" s="78"/>
      <c r="AB3" s="78"/>
      <c r="AC3" s="78"/>
      <c r="AD3" s="78"/>
      <c r="AE3" s="78"/>
      <c r="AF3" s="78"/>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row>
    <row r="4" spans="1:173" customFormat="1" ht="18.75" customHeight="1" x14ac:dyDescent="0.25">
      <c r="A4" s="77"/>
      <c r="B4" s="1224" t="s">
        <v>583</v>
      </c>
      <c r="C4" s="1224"/>
      <c r="D4" s="1224"/>
      <c r="E4" s="1224"/>
      <c r="F4" s="1224"/>
      <c r="G4" s="1224"/>
      <c r="H4" s="1224"/>
      <c r="I4" s="1224"/>
      <c r="J4" s="1224"/>
      <c r="K4" s="1224"/>
      <c r="L4" s="1224"/>
      <c r="M4" s="1224"/>
      <c r="N4" s="1224"/>
      <c r="O4" s="1224"/>
      <c r="P4" s="1224"/>
      <c r="Q4" s="1224"/>
      <c r="R4" s="1224"/>
      <c r="S4" s="77"/>
      <c r="T4" s="1255" t="s">
        <v>582</v>
      </c>
      <c r="U4" s="1255"/>
      <c r="V4" s="1255"/>
      <c r="W4" s="1255"/>
      <c r="X4" s="1255"/>
      <c r="Y4" s="1255"/>
      <c r="Z4" s="1255"/>
      <c r="AA4" s="1255"/>
      <c r="AB4" s="1255"/>
      <c r="AC4" s="1255"/>
      <c r="AD4" s="1255"/>
      <c r="AE4" s="1255"/>
      <c r="AF4" s="1255"/>
      <c r="AG4" s="1255"/>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row>
    <row r="5" spans="1:173" customFormat="1" ht="15" customHeight="1" x14ac:dyDescent="0.25">
      <c r="A5" s="77"/>
      <c r="B5" s="1224"/>
      <c r="C5" s="1224"/>
      <c r="D5" s="1224"/>
      <c r="E5" s="1224"/>
      <c r="F5" s="1224"/>
      <c r="G5" s="1224"/>
      <c r="H5" s="1224"/>
      <c r="I5" s="1224"/>
      <c r="J5" s="1224"/>
      <c r="K5" s="1224"/>
      <c r="L5" s="1224"/>
      <c r="M5" s="1224"/>
      <c r="N5" s="1224"/>
      <c r="O5" s="1224"/>
      <c r="P5" s="1224"/>
      <c r="Q5" s="1224"/>
      <c r="R5" s="1224"/>
      <c r="S5" s="77"/>
      <c r="T5" s="1255"/>
      <c r="U5" s="1255"/>
      <c r="V5" s="1255"/>
      <c r="W5" s="1255"/>
      <c r="X5" s="1255"/>
      <c r="Y5" s="1255"/>
      <c r="Z5" s="1255"/>
      <c r="AA5" s="1255"/>
      <c r="AB5" s="1255"/>
      <c r="AC5" s="1255"/>
      <c r="AD5" s="1255"/>
      <c r="AE5" s="1255"/>
      <c r="AF5" s="1255"/>
      <c r="AG5" s="1255"/>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row>
    <row r="6" spans="1:173" customFormat="1" ht="5.25" customHeight="1" thickBot="1" x14ac:dyDescent="0.3">
      <c r="A6" s="77"/>
      <c r="B6" s="1224"/>
      <c r="C6" s="1224"/>
      <c r="D6" s="1224"/>
      <c r="E6" s="1224"/>
      <c r="F6" s="1224"/>
      <c r="G6" s="1224"/>
      <c r="H6" s="1224"/>
      <c r="I6" s="1224"/>
      <c r="J6" s="1224"/>
      <c r="K6" s="1224"/>
      <c r="L6" s="1224"/>
      <c r="M6" s="1224"/>
      <c r="N6" s="1224"/>
      <c r="O6" s="1224"/>
      <c r="P6" s="1224"/>
      <c r="Q6" s="1224"/>
      <c r="R6" s="1224"/>
      <c r="S6" s="77"/>
      <c r="T6" s="247"/>
      <c r="U6" s="247"/>
      <c r="V6" s="247"/>
      <c r="W6" s="247"/>
      <c r="X6" s="247"/>
      <c r="Y6" s="247"/>
      <c r="Z6" s="247"/>
      <c r="AA6" s="247"/>
      <c r="AB6" s="247"/>
      <c r="AC6" s="247"/>
      <c r="AD6" s="247"/>
      <c r="AE6" s="247"/>
      <c r="AF6" s="247"/>
      <c r="AG6" s="24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row>
    <row r="7" spans="1:173" customFormat="1" ht="24" customHeight="1" x14ac:dyDescent="0.25">
      <c r="A7" s="77"/>
      <c r="B7" s="1224"/>
      <c r="C7" s="1224"/>
      <c r="D7" s="1224"/>
      <c r="E7" s="1224"/>
      <c r="F7" s="1224"/>
      <c r="G7" s="1224"/>
      <c r="H7" s="1224"/>
      <c r="I7" s="1224"/>
      <c r="J7" s="1224"/>
      <c r="K7" s="1224"/>
      <c r="L7" s="1224"/>
      <c r="M7" s="1224"/>
      <c r="N7" s="1224"/>
      <c r="O7" s="1224"/>
      <c r="P7" s="1224"/>
      <c r="Q7" s="1224"/>
      <c r="R7" s="1224"/>
      <c r="S7" s="77"/>
      <c r="T7" s="1330" t="str">
        <f>+'2.1.1.PESTAL'!J8</f>
        <v>CENÁRIO: pequena empresa, com mais de 40 anos, do setor da pedra natural, com extração e transformação de granitos para pavimentos e revestimentos, de carácter exportador para o mercado europeu. A empresa está em crescimento,  tem produtos com acabamentos diversificados e não se encontra certificada por nenhuma norma. Em termos de clientes, estes são bastantes mas de pequena dimensão. Já os fornecedores são poucos mas grandes.</v>
      </c>
      <c r="U7" s="1331"/>
      <c r="V7" s="1331"/>
      <c r="W7" s="1331"/>
      <c r="X7" s="1331"/>
      <c r="Y7" s="1331"/>
      <c r="Z7" s="1331"/>
      <c r="AA7" s="1331"/>
      <c r="AB7" s="1331"/>
      <c r="AC7" s="1331"/>
      <c r="AD7" s="1331"/>
      <c r="AE7" s="1331"/>
      <c r="AF7" s="1331"/>
      <c r="AG7" s="1332"/>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row>
    <row r="8" spans="1:173" customFormat="1" ht="47.25" customHeight="1" thickBot="1" x14ac:dyDescent="0.3">
      <c r="A8" s="77"/>
      <c r="B8" s="1336" t="str">
        <f>+'2.1.1.PESTAL'!B9</f>
        <v xml:space="preserve">            Preencha o quadro seguinte de acordo com as instruções e o exemplo à direita.</v>
      </c>
      <c r="C8" s="1336"/>
      <c r="D8" s="1336"/>
      <c r="E8" s="1336"/>
      <c r="F8" s="1336"/>
      <c r="G8" s="1336"/>
      <c r="H8" s="1336"/>
      <c r="I8" s="1336"/>
      <c r="J8" s="1336"/>
      <c r="K8" s="1336"/>
      <c r="L8" s="1336"/>
      <c r="M8" s="1336"/>
      <c r="N8" s="1336"/>
      <c r="O8" s="1336"/>
      <c r="P8" s="1336"/>
      <c r="Q8" s="1336"/>
      <c r="R8" s="1336"/>
      <c r="S8" s="77"/>
      <c r="T8" s="1333"/>
      <c r="U8" s="1334"/>
      <c r="V8" s="1334"/>
      <c r="W8" s="1334"/>
      <c r="X8" s="1334"/>
      <c r="Y8" s="1334"/>
      <c r="Z8" s="1334"/>
      <c r="AA8" s="1334"/>
      <c r="AB8" s="1334"/>
      <c r="AC8" s="1334"/>
      <c r="AD8" s="1334"/>
      <c r="AE8" s="1334"/>
      <c r="AF8" s="1334"/>
      <c r="AG8" s="1335"/>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row>
    <row r="9" spans="1:173" customFormat="1" ht="6.75" customHeight="1" thickBot="1" x14ac:dyDescent="0.3">
      <c r="A9" s="77"/>
      <c r="B9" s="77"/>
      <c r="C9" s="77"/>
      <c r="D9" s="81"/>
      <c r="E9" s="81"/>
      <c r="F9" s="81"/>
      <c r="G9" s="81"/>
      <c r="H9" s="81"/>
      <c r="I9" s="104"/>
      <c r="J9" s="104"/>
      <c r="K9" s="104"/>
      <c r="L9" s="104"/>
      <c r="M9" s="81"/>
      <c r="N9" s="81"/>
      <c r="O9" s="81"/>
      <c r="P9" s="81"/>
      <c r="Q9" s="81"/>
      <c r="R9" s="81"/>
      <c r="S9" s="81"/>
      <c r="T9" s="81"/>
      <c r="U9" s="81"/>
      <c r="V9" s="81"/>
      <c r="W9" s="81"/>
      <c r="X9" s="81"/>
      <c r="Y9" s="81"/>
      <c r="Z9" s="81"/>
      <c r="AA9" s="81"/>
      <c r="AB9" s="81"/>
      <c r="AC9" s="81"/>
      <c r="AD9" s="81"/>
      <c r="AE9" s="81"/>
      <c r="AF9" s="81"/>
      <c r="AG9" s="81"/>
      <c r="AH9" s="77"/>
      <c r="AI9" s="77"/>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row>
    <row r="10" spans="1:173" customFormat="1" ht="20.25" customHeight="1" thickBot="1" x14ac:dyDescent="0.3">
      <c r="A10" s="77"/>
      <c r="B10" s="1315" t="s">
        <v>425</v>
      </c>
      <c r="C10" s="1316"/>
      <c r="D10" s="1316"/>
      <c r="E10" s="1316"/>
      <c r="F10" s="1316"/>
      <c r="G10" s="1316"/>
      <c r="H10" s="1316"/>
      <c r="I10" s="1316"/>
      <c r="J10" s="1316"/>
      <c r="K10" s="1316"/>
      <c r="L10" s="1316"/>
      <c r="M10" s="1316"/>
      <c r="N10" s="1316"/>
      <c r="O10" s="1316"/>
      <c r="P10" s="1316"/>
      <c r="Q10" s="1316"/>
      <c r="R10" s="1317"/>
      <c r="S10" s="81"/>
      <c r="T10" s="1260" t="str">
        <f>+B10</f>
        <v>Apresentação da empresa</v>
      </c>
      <c r="U10" s="1472"/>
      <c r="V10" s="1472"/>
      <c r="W10" s="1472"/>
      <c r="X10" s="1472"/>
      <c r="Y10" s="1472"/>
      <c r="Z10" s="1472"/>
      <c r="AA10" s="1472"/>
      <c r="AB10" s="1472"/>
      <c r="AC10" s="1472"/>
      <c r="AD10" s="1472"/>
      <c r="AE10" s="1472"/>
      <c r="AF10" s="1472"/>
      <c r="AG10" s="1261"/>
      <c r="AH10" s="77"/>
      <c r="AI10" s="77"/>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row>
    <row r="11" spans="1:173" customFormat="1" ht="212.25" customHeight="1" thickBot="1" x14ac:dyDescent="0.3">
      <c r="A11" s="87"/>
      <c r="B11" s="1488"/>
      <c r="C11" s="1489"/>
      <c r="D11" s="1489"/>
      <c r="E11" s="1489"/>
      <c r="F11" s="1489"/>
      <c r="G11" s="1489"/>
      <c r="H11" s="1489"/>
      <c r="I11" s="1489"/>
      <c r="J11" s="1489"/>
      <c r="K11" s="1489"/>
      <c r="L11" s="1489"/>
      <c r="M11" s="1489"/>
      <c r="N11" s="1489"/>
      <c r="O11" s="1489"/>
      <c r="P11" s="1489"/>
      <c r="Q11" s="1489"/>
      <c r="R11" s="1490"/>
      <c r="S11" s="447"/>
      <c r="T11" s="1473" t="s">
        <v>721</v>
      </c>
      <c r="U11" s="1474"/>
      <c r="V11" s="1474"/>
      <c r="W11" s="1474"/>
      <c r="X11" s="1474"/>
      <c r="Y11" s="1474"/>
      <c r="Z11" s="1474"/>
      <c r="AA11" s="1474"/>
      <c r="AB11" s="1474"/>
      <c r="AC11" s="1474"/>
      <c r="AD11" s="1474"/>
      <c r="AE11" s="1474"/>
      <c r="AF11" s="1474"/>
      <c r="AG11" s="1475"/>
      <c r="AH11" s="87"/>
      <c r="AI11" s="87"/>
      <c r="AJ11" s="447"/>
      <c r="AK11" s="447"/>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48"/>
      <c r="CL11" s="448"/>
      <c r="CM11" s="448"/>
      <c r="CN11" s="448"/>
      <c r="CO11" s="448"/>
      <c r="CP11" s="448"/>
      <c r="CQ11" s="448"/>
      <c r="CR11" s="448"/>
      <c r="CS11" s="448"/>
      <c r="CT11" s="448"/>
      <c r="CU11" s="448"/>
      <c r="CV11" s="448"/>
      <c r="CW11" s="448"/>
      <c r="CX11" s="448"/>
      <c r="CY11" s="448"/>
      <c r="CZ11" s="448"/>
      <c r="DA11" s="448"/>
      <c r="DB11" s="448"/>
      <c r="DC11" s="448"/>
      <c r="DD11" s="448"/>
      <c r="DE11" s="448"/>
      <c r="DF11" s="448"/>
      <c r="DG11" s="448"/>
      <c r="DH11" s="448"/>
      <c r="DI11" s="448"/>
      <c r="DJ11" s="448"/>
      <c r="DK11" s="448"/>
      <c r="DL11" s="448"/>
      <c r="DM11" s="448"/>
      <c r="DN11" s="448"/>
      <c r="DO11" s="448"/>
      <c r="DP11" s="448"/>
      <c r="DQ11" s="448"/>
      <c r="DR11" s="448"/>
      <c r="DS11" s="448"/>
      <c r="DT11" s="448"/>
      <c r="DU11" s="448"/>
      <c r="DV11" s="448"/>
      <c r="DW11" s="448"/>
      <c r="DX11" s="448"/>
      <c r="DY11" s="448"/>
      <c r="DZ11" s="448"/>
      <c r="EA11" s="448"/>
      <c r="EB11" s="448"/>
      <c r="EC11" s="448"/>
      <c r="ED11" s="448"/>
      <c r="EE11" s="448"/>
      <c r="EF11" s="448"/>
      <c r="EG11" s="448"/>
      <c r="EH11" s="448"/>
      <c r="EI11" s="448"/>
      <c r="EJ11" s="448"/>
      <c r="EK11" s="448"/>
      <c r="EL11" s="448"/>
      <c r="EM11" s="448"/>
      <c r="EN11" s="448"/>
      <c r="EO11" s="448"/>
      <c r="EP11" s="448"/>
      <c r="EQ11" s="448"/>
      <c r="ER11" s="448"/>
      <c r="ES11" s="448"/>
      <c r="ET11" s="448"/>
      <c r="EU11" s="448"/>
      <c r="EV11" s="448"/>
      <c r="EW11" s="448"/>
      <c r="EX11" s="448"/>
      <c r="EY11" s="448"/>
      <c r="EZ11" s="448"/>
      <c r="FA11" s="448"/>
      <c r="FB11" s="448"/>
      <c r="FC11" s="448"/>
      <c r="FD11" s="448"/>
      <c r="FE11" s="448"/>
      <c r="FF11" s="448"/>
      <c r="FG11" s="448"/>
      <c r="FH11" s="448"/>
      <c r="FI11" s="448"/>
      <c r="FJ11" s="448"/>
      <c r="FK11" s="448"/>
      <c r="FL11" s="448"/>
      <c r="FM11" s="448"/>
      <c r="FN11" s="448"/>
      <c r="FO11" s="448"/>
      <c r="FP11" s="448"/>
      <c r="FQ11" s="448"/>
    </row>
    <row r="12" spans="1:173" customFormat="1" ht="20.25" customHeight="1" thickBot="1" x14ac:dyDescent="0.3">
      <c r="A12" s="87"/>
      <c r="B12" s="1315" t="s">
        <v>426</v>
      </c>
      <c r="C12" s="1316"/>
      <c r="D12" s="1316"/>
      <c r="E12" s="1316"/>
      <c r="F12" s="1316"/>
      <c r="G12" s="1316"/>
      <c r="H12" s="1316"/>
      <c r="I12" s="1316"/>
      <c r="J12" s="1316"/>
      <c r="K12" s="1316"/>
      <c r="L12" s="1316"/>
      <c r="M12" s="1316"/>
      <c r="N12" s="1316"/>
      <c r="O12" s="1316"/>
      <c r="P12" s="1316"/>
      <c r="Q12" s="1316"/>
      <c r="R12" s="1317"/>
      <c r="S12" s="447"/>
      <c r="T12" s="1476" t="str">
        <f>+B12</f>
        <v>Missão</v>
      </c>
      <c r="U12" s="1477"/>
      <c r="V12" s="1477"/>
      <c r="W12" s="1477"/>
      <c r="X12" s="1477"/>
      <c r="Y12" s="1477"/>
      <c r="Z12" s="1477"/>
      <c r="AA12" s="1477"/>
      <c r="AB12" s="1477"/>
      <c r="AC12" s="1477"/>
      <c r="AD12" s="1477"/>
      <c r="AE12" s="1477"/>
      <c r="AF12" s="1477"/>
      <c r="AG12" s="1478"/>
      <c r="AH12" s="87"/>
      <c r="AI12" s="87"/>
      <c r="AJ12" s="447"/>
      <c r="AK12" s="447"/>
      <c r="AL12" s="448"/>
      <c r="AM12" s="448"/>
      <c r="AN12" s="448"/>
      <c r="AO12" s="448"/>
      <c r="AP12" s="448"/>
      <c r="AQ12" s="448"/>
      <c r="AR12" s="448"/>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8"/>
      <c r="CO12" s="448"/>
      <c r="CP12" s="448"/>
      <c r="CQ12" s="448"/>
      <c r="CR12" s="448"/>
      <c r="CS12" s="448"/>
      <c r="CT12" s="448"/>
      <c r="CU12" s="448"/>
      <c r="CV12" s="448"/>
      <c r="CW12" s="448"/>
      <c r="CX12" s="448"/>
      <c r="CY12" s="448"/>
      <c r="CZ12" s="448"/>
      <c r="DA12" s="448"/>
      <c r="DB12" s="448"/>
      <c r="DC12" s="448"/>
      <c r="DD12" s="448"/>
      <c r="DE12" s="448"/>
      <c r="DF12" s="448"/>
      <c r="DG12" s="448"/>
      <c r="DH12" s="448"/>
      <c r="DI12" s="448"/>
      <c r="DJ12" s="448"/>
      <c r="DK12" s="448"/>
      <c r="DL12" s="448"/>
      <c r="DM12" s="448"/>
      <c r="DN12" s="448"/>
      <c r="DO12" s="448"/>
      <c r="DP12" s="448"/>
      <c r="DQ12" s="448"/>
      <c r="DR12" s="448"/>
      <c r="DS12" s="448"/>
      <c r="DT12" s="448"/>
      <c r="DU12" s="448"/>
      <c r="DV12" s="448"/>
      <c r="DW12" s="448"/>
      <c r="DX12" s="448"/>
      <c r="DY12" s="448"/>
      <c r="DZ12" s="448"/>
      <c r="EA12" s="448"/>
      <c r="EB12" s="448"/>
      <c r="EC12" s="448"/>
      <c r="ED12" s="448"/>
      <c r="EE12" s="448"/>
      <c r="EF12" s="448"/>
      <c r="EG12" s="448"/>
      <c r="EH12" s="448"/>
      <c r="EI12" s="448"/>
      <c r="EJ12" s="448"/>
      <c r="EK12" s="448"/>
      <c r="EL12" s="448"/>
      <c r="EM12" s="448"/>
      <c r="EN12" s="448"/>
      <c r="EO12" s="448"/>
      <c r="EP12" s="448"/>
      <c r="EQ12" s="448"/>
      <c r="ER12" s="448"/>
      <c r="ES12" s="448"/>
      <c r="ET12" s="448"/>
      <c r="EU12" s="448"/>
      <c r="EV12" s="448"/>
      <c r="EW12" s="448"/>
      <c r="EX12" s="448"/>
      <c r="EY12" s="448"/>
      <c r="EZ12" s="448"/>
      <c r="FA12" s="448"/>
      <c r="FB12" s="448"/>
      <c r="FC12" s="448"/>
      <c r="FD12" s="448"/>
      <c r="FE12" s="448"/>
      <c r="FF12" s="448"/>
      <c r="FG12" s="448"/>
      <c r="FH12" s="448"/>
      <c r="FI12" s="448"/>
      <c r="FJ12" s="448"/>
      <c r="FK12" s="448"/>
      <c r="FL12" s="448"/>
      <c r="FM12" s="448"/>
      <c r="FN12" s="448"/>
      <c r="FO12" s="448"/>
      <c r="FP12" s="448"/>
      <c r="FQ12" s="448"/>
    </row>
    <row r="13" spans="1:173" customFormat="1" ht="35.25" customHeight="1" thickBot="1" x14ac:dyDescent="0.3">
      <c r="A13" s="87"/>
      <c r="B13" s="1485"/>
      <c r="C13" s="1486"/>
      <c r="D13" s="1486"/>
      <c r="E13" s="1486"/>
      <c r="F13" s="1486"/>
      <c r="G13" s="1486"/>
      <c r="H13" s="1486"/>
      <c r="I13" s="1486"/>
      <c r="J13" s="1486"/>
      <c r="K13" s="1486"/>
      <c r="L13" s="1486"/>
      <c r="M13" s="1486"/>
      <c r="N13" s="1486"/>
      <c r="O13" s="1486"/>
      <c r="P13" s="1486"/>
      <c r="Q13" s="1486"/>
      <c r="R13" s="1487"/>
      <c r="S13" s="447"/>
      <c r="T13" s="1479" t="s">
        <v>732</v>
      </c>
      <c r="U13" s="1480"/>
      <c r="V13" s="1480"/>
      <c r="W13" s="1480"/>
      <c r="X13" s="1480"/>
      <c r="Y13" s="1480"/>
      <c r="Z13" s="1480"/>
      <c r="AA13" s="1480"/>
      <c r="AB13" s="1480"/>
      <c r="AC13" s="1480"/>
      <c r="AD13" s="1480"/>
      <c r="AE13" s="1480"/>
      <c r="AF13" s="1480"/>
      <c r="AG13" s="1481"/>
      <c r="AH13" s="87"/>
      <c r="AI13" s="87"/>
      <c r="AJ13" s="447"/>
      <c r="AK13" s="447"/>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8"/>
      <c r="CO13" s="448"/>
      <c r="CP13" s="448"/>
      <c r="CQ13" s="448"/>
      <c r="CR13" s="448"/>
      <c r="CS13" s="448"/>
      <c r="CT13" s="448"/>
      <c r="CU13" s="448"/>
      <c r="CV13" s="448"/>
      <c r="CW13" s="448"/>
      <c r="CX13" s="448"/>
      <c r="CY13" s="448"/>
      <c r="CZ13" s="448"/>
      <c r="DA13" s="448"/>
      <c r="DB13" s="448"/>
      <c r="DC13" s="448"/>
      <c r="DD13" s="448"/>
      <c r="DE13" s="448"/>
      <c r="DF13" s="448"/>
      <c r="DG13" s="448"/>
      <c r="DH13" s="448"/>
      <c r="DI13" s="448"/>
      <c r="DJ13" s="448"/>
      <c r="DK13" s="448"/>
      <c r="DL13" s="448"/>
      <c r="DM13" s="448"/>
      <c r="DN13" s="448"/>
      <c r="DO13" s="448"/>
      <c r="DP13" s="448"/>
      <c r="DQ13" s="448"/>
      <c r="DR13" s="448"/>
      <c r="DS13" s="448"/>
      <c r="DT13" s="448"/>
      <c r="DU13" s="448"/>
      <c r="DV13" s="448"/>
      <c r="DW13" s="448"/>
      <c r="DX13" s="448"/>
      <c r="DY13" s="448"/>
      <c r="DZ13" s="448"/>
      <c r="EA13" s="448"/>
      <c r="EB13" s="448"/>
      <c r="EC13" s="448"/>
      <c r="ED13" s="448"/>
      <c r="EE13" s="448"/>
      <c r="EF13" s="448"/>
      <c r="EG13" s="448"/>
      <c r="EH13" s="448"/>
      <c r="EI13" s="448"/>
      <c r="EJ13" s="448"/>
      <c r="EK13" s="448"/>
      <c r="EL13" s="448"/>
      <c r="EM13" s="448"/>
      <c r="EN13" s="448"/>
      <c r="EO13" s="448"/>
      <c r="EP13" s="448"/>
      <c r="EQ13" s="448"/>
      <c r="ER13" s="448"/>
      <c r="ES13" s="448"/>
      <c r="ET13" s="448"/>
      <c r="EU13" s="448"/>
      <c r="EV13" s="448"/>
      <c r="EW13" s="448"/>
      <c r="EX13" s="448"/>
      <c r="EY13" s="448"/>
      <c r="EZ13" s="448"/>
      <c r="FA13" s="448"/>
      <c r="FB13" s="448"/>
      <c r="FC13" s="448"/>
      <c r="FD13" s="448"/>
      <c r="FE13" s="448"/>
      <c r="FF13" s="448"/>
      <c r="FG13" s="448"/>
      <c r="FH13" s="448"/>
      <c r="FI13" s="448"/>
      <c r="FJ13" s="448"/>
      <c r="FK13" s="448"/>
      <c r="FL13" s="448"/>
      <c r="FM13" s="448"/>
      <c r="FN13" s="448"/>
      <c r="FO13" s="448"/>
      <c r="FP13" s="448"/>
      <c r="FQ13" s="448"/>
    </row>
    <row r="14" spans="1:173" customFormat="1" ht="20.25" customHeight="1" thickBot="1" x14ac:dyDescent="0.3">
      <c r="A14" s="87"/>
      <c r="B14" s="1315" t="s">
        <v>427</v>
      </c>
      <c r="C14" s="1316"/>
      <c r="D14" s="1316"/>
      <c r="E14" s="1316"/>
      <c r="F14" s="1316"/>
      <c r="G14" s="1316"/>
      <c r="H14" s="1316"/>
      <c r="I14" s="1316"/>
      <c r="J14" s="1316"/>
      <c r="K14" s="1316"/>
      <c r="L14" s="1316"/>
      <c r="M14" s="1316"/>
      <c r="N14" s="1316"/>
      <c r="O14" s="1316"/>
      <c r="P14" s="1316"/>
      <c r="Q14" s="1316"/>
      <c r="R14" s="1317"/>
      <c r="S14" s="447"/>
      <c r="T14" s="1476" t="str">
        <f>+B14</f>
        <v>Visão</v>
      </c>
      <c r="U14" s="1477"/>
      <c r="V14" s="1477"/>
      <c r="W14" s="1477"/>
      <c r="X14" s="1477"/>
      <c r="Y14" s="1477"/>
      <c r="Z14" s="1477"/>
      <c r="AA14" s="1477"/>
      <c r="AB14" s="1477"/>
      <c r="AC14" s="1477"/>
      <c r="AD14" s="1477"/>
      <c r="AE14" s="1477"/>
      <c r="AF14" s="1477"/>
      <c r="AG14" s="1478"/>
      <c r="AH14" s="87"/>
      <c r="AI14" s="87"/>
      <c r="AJ14" s="447"/>
      <c r="AK14" s="447"/>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48"/>
      <c r="BW14" s="448"/>
      <c r="BX14" s="448"/>
      <c r="BY14" s="448"/>
      <c r="BZ14" s="448"/>
      <c r="CA14" s="448"/>
      <c r="CB14" s="448"/>
      <c r="CC14" s="448"/>
      <c r="CD14" s="448"/>
      <c r="CE14" s="448"/>
      <c r="CF14" s="448"/>
      <c r="CG14" s="448"/>
      <c r="CH14" s="448"/>
      <c r="CI14" s="448"/>
      <c r="CJ14" s="448"/>
      <c r="CK14" s="448"/>
      <c r="CL14" s="448"/>
      <c r="CM14" s="448"/>
      <c r="CN14" s="448"/>
      <c r="CO14" s="448"/>
      <c r="CP14" s="448"/>
      <c r="CQ14" s="448"/>
      <c r="CR14" s="448"/>
      <c r="CS14" s="448"/>
      <c r="CT14" s="448"/>
      <c r="CU14" s="448"/>
      <c r="CV14" s="448"/>
      <c r="CW14" s="448"/>
      <c r="CX14" s="448"/>
      <c r="CY14" s="448"/>
      <c r="CZ14" s="448"/>
      <c r="DA14" s="448"/>
      <c r="DB14" s="448"/>
      <c r="DC14" s="448"/>
      <c r="DD14" s="448"/>
      <c r="DE14" s="448"/>
      <c r="DF14" s="448"/>
      <c r="DG14" s="448"/>
      <c r="DH14" s="448"/>
      <c r="DI14" s="448"/>
      <c r="DJ14" s="448"/>
      <c r="DK14" s="448"/>
      <c r="DL14" s="448"/>
      <c r="DM14" s="448"/>
      <c r="DN14" s="448"/>
      <c r="DO14" s="448"/>
      <c r="DP14" s="448"/>
      <c r="DQ14" s="448"/>
      <c r="DR14" s="448"/>
      <c r="DS14" s="448"/>
      <c r="DT14" s="448"/>
      <c r="DU14" s="448"/>
      <c r="DV14" s="448"/>
      <c r="DW14" s="448"/>
      <c r="DX14" s="448"/>
      <c r="DY14" s="448"/>
      <c r="DZ14" s="448"/>
      <c r="EA14" s="448"/>
      <c r="EB14" s="448"/>
      <c r="EC14" s="448"/>
      <c r="ED14" s="448"/>
      <c r="EE14" s="448"/>
      <c r="EF14" s="448"/>
      <c r="EG14" s="448"/>
      <c r="EH14" s="448"/>
      <c r="EI14" s="448"/>
      <c r="EJ14" s="448"/>
      <c r="EK14" s="448"/>
      <c r="EL14" s="448"/>
      <c r="EM14" s="448"/>
      <c r="EN14" s="448"/>
      <c r="EO14" s="448"/>
      <c r="EP14" s="448"/>
      <c r="EQ14" s="448"/>
      <c r="ER14" s="448"/>
      <c r="ES14" s="448"/>
      <c r="ET14" s="448"/>
      <c r="EU14" s="448"/>
      <c r="EV14" s="448"/>
      <c r="EW14" s="448"/>
      <c r="EX14" s="448"/>
      <c r="EY14" s="448"/>
      <c r="EZ14" s="448"/>
      <c r="FA14" s="448"/>
      <c r="FB14" s="448"/>
      <c r="FC14" s="448"/>
      <c r="FD14" s="448"/>
      <c r="FE14" s="448"/>
      <c r="FF14" s="448"/>
      <c r="FG14" s="448"/>
      <c r="FH14" s="448"/>
      <c r="FI14" s="448"/>
      <c r="FJ14" s="448"/>
      <c r="FK14" s="448"/>
      <c r="FL14" s="448"/>
      <c r="FM14" s="448"/>
      <c r="FN14" s="448"/>
      <c r="FO14" s="448"/>
      <c r="FP14" s="448"/>
      <c r="FQ14" s="448"/>
    </row>
    <row r="15" spans="1:173" customFormat="1" ht="35.25" customHeight="1" thickBot="1" x14ac:dyDescent="0.3">
      <c r="A15" s="87"/>
      <c r="B15" s="1485"/>
      <c r="C15" s="1486"/>
      <c r="D15" s="1486"/>
      <c r="E15" s="1486"/>
      <c r="F15" s="1486"/>
      <c r="G15" s="1486"/>
      <c r="H15" s="1486"/>
      <c r="I15" s="1486"/>
      <c r="J15" s="1486"/>
      <c r="K15" s="1486"/>
      <c r="L15" s="1486"/>
      <c r="M15" s="1486"/>
      <c r="N15" s="1486"/>
      <c r="O15" s="1486"/>
      <c r="P15" s="1486"/>
      <c r="Q15" s="1486"/>
      <c r="R15" s="1487"/>
      <c r="S15" s="447"/>
      <c r="T15" s="1479" t="s">
        <v>741</v>
      </c>
      <c r="U15" s="1480"/>
      <c r="V15" s="1480"/>
      <c r="W15" s="1480"/>
      <c r="X15" s="1480"/>
      <c r="Y15" s="1480"/>
      <c r="Z15" s="1480"/>
      <c r="AA15" s="1480"/>
      <c r="AB15" s="1480"/>
      <c r="AC15" s="1480"/>
      <c r="AD15" s="1480"/>
      <c r="AE15" s="1480"/>
      <c r="AF15" s="1480"/>
      <c r="AG15" s="1481"/>
      <c r="AH15" s="87"/>
      <c r="AI15" s="87"/>
      <c r="AJ15" s="447"/>
      <c r="AK15" s="447"/>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48"/>
      <c r="CO15" s="448"/>
      <c r="CP15" s="448"/>
      <c r="CQ15" s="448"/>
      <c r="CR15" s="448"/>
      <c r="CS15" s="448"/>
      <c r="CT15" s="448"/>
      <c r="CU15" s="448"/>
      <c r="CV15" s="448"/>
      <c r="CW15" s="448"/>
      <c r="CX15" s="448"/>
      <c r="CY15" s="448"/>
      <c r="CZ15" s="448"/>
      <c r="DA15" s="448"/>
      <c r="DB15" s="448"/>
      <c r="DC15" s="448"/>
      <c r="DD15" s="448"/>
      <c r="DE15" s="448"/>
      <c r="DF15" s="448"/>
      <c r="DG15" s="448"/>
      <c r="DH15" s="448"/>
      <c r="DI15" s="448"/>
      <c r="DJ15" s="448"/>
      <c r="DK15" s="448"/>
      <c r="DL15" s="448"/>
      <c r="DM15" s="448"/>
      <c r="DN15" s="448"/>
      <c r="DO15" s="448"/>
      <c r="DP15" s="448"/>
      <c r="DQ15" s="448"/>
      <c r="DR15" s="448"/>
      <c r="DS15" s="448"/>
      <c r="DT15" s="448"/>
      <c r="DU15" s="448"/>
      <c r="DV15" s="448"/>
      <c r="DW15" s="448"/>
      <c r="DX15" s="448"/>
      <c r="DY15" s="448"/>
      <c r="DZ15" s="448"/>
      <c r="EA15" s="448"/>
      <c r="EB15" s="448"/>
      <c r="EC15" s="448"/>
      <c r="ED15" s="448"/>
      <c r="EE15" s="448"/>
      <c r="EF15" s="448"/>
      <c r="EG15" s="448"/>
      <c r="EH15" s="448"/>
      <c r="EI15" s="448"/>
      <c r="EJ15" s="448"/>
      <c r="EK15" s="448"/>
      <c r="EL15" s="448"/>
      <c r="EM15" s="448"/>
      <c r="EN15" s="448"/>
      <c r="EO15" s="448"/>
      <c r="EP15" s="448"/>
      <c r="EQ15" s="448"/>
      <c r="ER15" s="448"/>
      <c r="ES15" s="448"/>
      <c r="ET15" s="448"/>
      <c r="EU15" s="448"/>
      <c r="EV15" s="448"/>
      <c r="EW15" s="448"/>
      <c r="EX15" s="448"/>
      <c r="EY15" s="448"/>
      <c r="EZ15" s="448"/>
      <c r="FA15" s="448"/>
      <c r="FB15" s="448"/>
      <c r="FC15" s="448"/>
      <c r="FD15" s="448"/>
      <c r="FE15" s="448"/>
      <c r="FF15" s="448"/>
      <c r="FG15" s="448"/>
      <c r="FH15" s="448"/>
      <c r="FI15" s="448"/>
      <c r="FJ15" s="448"/>
      <c r="FK15" s="448"/>
      <c r="FL15" s="448"/>
      <c r="FM15" s="448"/>
      <c r="FN15" s="448"/>
      <c r="FO15" s="448"/>
      <c r="FP15" s="448"/>
      <c r="FQ15" s="448"/>
    </row>
    <row r="16" spans="1:173" customFormat="1" ht="20.25" customHeight="1" thickBot="1" x14ac:dyDescent="0.3">
      <c r="A16" s="87"/>
      <c r="B16" s="1315" t="s">
        <v>428</v>
      </c>
      <c r="C16" s="1316"/>
      <c r="D16" s="1316"/>
      <c r="E16" s="1316"/>
      <c r="F16" s="1316"/>
      <c r="G16" s="1316"/>
      <c r="H16" s="1316"/>
      <c r="I16" s="1316"/>
      <c r="J16" s="1316"/>
      <c r="K16" s="1316"/>
      <c r="L16" s="1316"/>
      <c r="M16" s="1316"/>
      <c r="N16" s="1316"/>
      <c r="O16" s="1316"/>
      <c r="P16" s="1316"/>
      <c r="Q16" s="1316"/>
      <c r="R16" s="1317"/>
      <c r="S16" s="447"/>
      <c r="T16" s="1476" t="str">
        <f>+B16</f>
        <v>Valores</v>
      </c>
      <c r="U16" s="1477"/>
      <c r="V16" s="1477"/>
      <c r="W16" s="1477"/>
      <c r="X16" s="1477"/>
      <c r="Y16" s="1477"/>
      <c r="Z16" s="1477"/>
      <c r="AA16" s="1477"/>
      <c r="AB16" s="1477"/>
      <c r="AC16" s="1477"/>
      <c r="AD16" s="1477"/>
      <c r="AE16" s="1477"/>
      <c r="AF16" s="1477"/>
      <c r="AG16" s="1478"/>
      <c r="AH16" s="87"/>
      <c r="AI16" s="87"/>
      <c r="AJ16" s="447"/>
      <c r="AK16" s="447"/>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48"/>
      <c r="CO16" s="448"/>
      <c r="CP16" s="448"/>
      <c r="CQ16" s="448"/>
      <c r="CR16" s="448"/>
      <c r="CS16" s="448"/>
      <c r="CT16" s="448"/>
      <c r="CU16" s="448"/>
      <c r="CV16" s="448"/>
      <c r="CW16" s="448"/>
      <c r="CX16" s="448"/>
      <c r="CY16" s="448"/>
      <c r="CZ16" s="448"/>
      <c r="DA16" s="448"/>
      <c r="DB16" s="448"/>
      <c r="DC16" s="448"/>
      <c r="DD16" s="448"/>
      <c r="DE16" s="448"/>
      <c r="DF16" s="448"/>
      <c r="DG16" s="448"/>
      <c r="DH16" s="448"/>
      <c r="DI16" s="448"/>
      <c r="DJ16" s="448"/>
      <c r="DK16" s="448"/>
      <c r="DL16" s="448"/>
      <c r="DM16" s="448"/>
      <c r="DN16" s="448"/>
      <c r="DO16" s="448"/>
      <c r="DP16" s="448"/>
      <c r="DQ16" s="448"/>
      <c r="DR16" s="448"/>
      <c r="DS16" s="448"/>
      <c r="DT16" s="448"/>
      <c r="DU16" s="448"/>
      <c r="DV16" s="448"/>
      <c r="DW16" s="448"/>
      <c r="DX16" s="448"/>
      <c r="DY16" s="448"/>
      <c r="DZ16" s="448"/>
      <c r="EA16" s="448"/>
      <c r="EB16" s="448"/>
      <c r="EC16" s="448"/>
      <c r="ED16" s="448"/>
      <c r="EE16" s="448"/>
      <c r="EF16" s="448"/>
      <c r="EG16" s="448"/>
      <c r="EH16" s="448"/>
      <c r="EI16" s="448"/>
      <c r="EJ16" s="448"/>
      <c r="EK16" s="448"/>
      <c r="EL16" s="448"/>
      <c r="EM16" s="448"/>
      <c r="EN16" s="448"/>
      <c r="EO16" s="448"/>
      <c r="EP16" s="448"/>
      <c r="EQ16" s="448"/>
      <c r="ER16" s="448"/>
      <c r="ES16" s="448"/>
      <c r="ET16" s="448"/>
      <c r="EU16" s="448"/>
      <c r="EV16" s="448"/>
      <c r="EW16" s="448"/>
      <c r="EX16" s="448"/>
      <c r="EY16" s="448"/>
      <c r="EZ16" s="448"/>
      <c r="FA16" s="448"/>
      <c r="FB16" s="448"/>
      <c r="FC16" s="448"/>
      <c r="FD16" s="448"/>
      <c r="FE16" s="448"/>
      <c r="FF16" s="448"/>
      <c r="FG16" s="448"/>
      <c r="FH16" s="448"/>
      <c r="FI16" s="448"/>
      <c r="FJ16" s="448"/>
      <c r="FK16" s="448"/>
      <c r="FL16" s="448"/>
      <c r="FM16" s="448"/>
      <c r="FN16" s="448"/>
      <c r="FO16" s="448"/>
      <c r="FP16" s="448"/>
      <c r="FQ16" s="448"/>
    </row>
    <row r="17" spans="1:173" customFormat="1" ht="16.5" customHeight="1" x14ac:dyDescent="0.25">
      <c r="A17" s="87"/>
      <c r="B17" s="1457"/>
      <c r="C17" s="1458"/>
      <c r="D17" s="1458"/>
      <c r="E17" s="1458"/>
      <c r="F17" s="1458"/>
      <c r="G17" s="1458"/>
      <c r="H17" s="1458"/>
      <c r="I17" s="1458"/>
      <c r="J17" s="1458"/>
      <c r="K17" s="1458"/>
      <c r="L17" s="1458"/>
      <c r="M17" s="1458"/>
      <c r="N17" s="1458"/>
      <c r="O17" s="1458"/>
      <c r="P17" s="1458"/>
      <c r="Q17" s="1458"/>
      <c r="R17" s="1459"/>
      <c r="S17" s="447"/>
      <c r="T17" s="1501" t="s">
        <v>722</v>
      </c>
      <c r="U17" s="1502"/>
      <c r="V17" s="1502"/>
      <c r="W17" s="1502"/>
      <c r="X17" s="1502"/>
      <c r="Y17" s="1502"/>
      <c r="Z17" s="1502"/>
      <c r="AA17" s="1502"/>
      <c r="AB17" s="1502"/>
      <c r="AC17" s="1502"/>
      <c r="AD17" s="1502"/>
      <c r="AE17" s="1502"/>
      <c r="AF17" s="1502"/>
      <c r="AG17" s="1503"/>
      <c r="AH17" s="87"/>
      <c r="AI17" s="87"/>
      <c r="AJ17" s="447"/>
      <c r="AK17" s="447"/>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8"/>
      <c r="CO17" s="448"/>
      <c r="CP17" s="448"/>
      <c r="CQ17" s="448"/>
      <c r="CR17" s="448"/>
      <c r="CS17" s="448"/>
      <c r="CT17" s="448"/>
      <c r="CU17" s="448"/>
      <c r="CV17" s="448"/>
      <c r="CW17" s="448"/>
      <c r="CX17" s="448"/>
      <c r="CY17" s="448"/>
      <c r="CZ17" s="448"/>
      <c r="DA17" s="448"/>
      <c r="DB17" s="448"/>
      <c r="DC17" s="448"/>
      <c r="DD17" s="448"/>
      <c r="DE17" s="448"/>
      <c r="DF17" s="448"/>
      <c r="DG17" s="448"/>
      <c r="DH17" s="448"/>
      <c r="DI17" s="448"/>
      <c r="DJ17" s="448"/>
      <c r="DK17" s="448"/>
      <c r="DL17" s="448"/>
      <c r="DM17" s="448"/>
      <c r="DN17" s="448"/>
      <c r="DO17" s="448"/>
      <c r="DP17" s="448"/>
      <c r="DQ17" s="448"/>
      <c r="DR17" s="448"/>
      <c r="DS17" s="448"/>
      <c r="DT17" s="448"/>
      <c r="DU17" s="448"/>
      <c r="DV17" s="448"/>
      <c r="DW17" s="448"/>
      <c r="DX17" s="448"/>
      <c r="DY17" s="448"/>
      <c r="DZ17" s="448"/>
      <c r="EA17" s="448"/>
      <c r="EB17" s="448"/>
      <c r="EC17" s="448"/>
      <c r="ED17" s="448"/>
      <c r="EE17" s="448"/>
      <c r="EF17" s="448"/>
      <c r="EG17" s="448"/>
      <c r="EH17" s="448"/>
      <c r="EI17" s="448"/>
      <c r="EJ17" s="448"/>
      <c r="EK17" s="448"/>
      <c r="EL17" s="448"/>
      <c r="EM17" s="448"/>
      <c r="EN17" s="448"/>
      <c r="EO17" s="448"/>
      <c r="EP17" s="448"/>
      <c r="EQ17" s="448"/>
      <c r="ER17" s="448"/>
      <c r="ES17" s="448"/>
      <c r="ET17" s="448"/>
      <c r="EU17" s="448"/>
      <c r="EV17" s="448"/>
      <c r="EW17" s="448"/>
      <c r="EX17" s="448"/>
      <c r="EY17" s="448"/>
      <c r="EZ17" s="448"/>
      <c r="FA17" s="448"/>
      <c r="FB17" s="448"/>
      <c r="FC17" s="448"/>
      <c r="FD17" s="448"/>
      <c r="FE17" s="448"/>
      <c r="FF17" s="448"/>
      <c r="FG17" s="448"/>
      <c r="FH17" s="448"/>
      <c r="FI17" s="448"/>
      <c r="FJ17" s="448"/>
      <c r="FK17" s="448"/>
      <c r="FL17" s="448"/>
      <c r="FM17" s="448"/>
      <c r="FN17" s="448"/>
      <c r="FO17" s="448"/>
      <c r="FP17" s="448"/>
      <c r="FQ17" s="448"/>
    </row>
    <row r="18" spans="1:173" customFormat="1" ht="16.5" customHeight="1" x14ac:dyDescent="0.25">
      <c r="A18" s="87"/>
      <c r="B18" s="1454"/>
      <c r="C18" s="1455"/>
      <c r="D18" s="1455"/>
      <c r="E18" s="1455"/>
      <c r="F18" s="1455"/>
      <c r="G18" s="1455"/>
      <c r="H18" s="1455"/>
      <c r="I18" s="1455"/>
      <c r="J18" s="1455"/>
      <c r="K18" s="1455"/>
      <c r="L18" s="1455"/>
      <c r="M18" s="1455"/>
      <c r="N18" s="1455"/>
      <c r="O18" s="1455"/>
      <c r="P18" s="1455"/>
      <c r="Q18" s="1455"/>
      <c r="R18" s="1456"/>
      <c r="S18" s="447"/>
      <c r="T18" s="1504" t="s">
        <v>723</v>
      </c>
      <c r="U18" s="1505"/>
      <c r="V18" s="1505"/>
      <c r="W18" s="1505"/>
      <c r="X18" s="1505"/>
      <c r="Y18" s="1505"/>
      <c r="Z18" s="1505"/>
      <c r="AA18" s="1505"/>
      <c r="AB18" s="1505"/>
      <c r="AC18" s="1505"/>
      <c r="AD18" s="1505"/>
      <c r="AE18" s="1505"/>
      <c r="AF18" s="1505"/>
      <c r="AG18" s="1506"/>
      <c r="AH18" s="87"/>
      <c r="AI18" s="87"/>
      <c r="AJ18" s="447"/>
      <c r="AK18" s="447"/>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48"/>
      <c r="CO18" s="448"/>
      <c r="CP18" s="448"/>
      <c r="CQ18" s="448"/>
      <c r="CR18" s="448"/>
      <c r="CS18" s="448"/>
      <c r="CT18" s="448"/>
      <c r="CU18" s="448"/>
      <c r="CV18" s="448"/>
      <c r="CW18" s="448"/>
      <c r="CX18" s="448"/>
      <c r="CY18" s="448"/>
      <c r="CZ18" s="448"/>
      <c r="DA18" s="448"/>
      <c r="DB18" s="448"/>
      <c r="DC18" s="448"/>
      <c r="DD18" s="448"/>
      <c r="DE18" s="448"/>
      <c r="DF18" s="448"/>
      <c r="DG18" s="448"/>
      <c r="DH18" s="448"/>
      <c r="DI18" s="448"/>
      <c r="DJ18" s="448"/>
      <c r="DK18" s="448"/>
      <c r="DL18" s="448"/>
      <c r="DM18" s="448"/>
      <c r="DN18" s="448"/>
      <c r="DO18" s="448"/>
      <c r="DP18" s="448"/>
      <c r="DQ18" s="448"/>
      <c r="DR18" s="448"/>
      <c r="DS18" s="448"/>
      <c r="DT18" s="448"/>
      <c r="DU18" s="448"/>
      <c r="DV18" s="448"/>
      <c r="DW18" s="448"/>
      <c r="DX18" s="448"/>
      <c r="DY18" s="448"/>
      <c r="DZ18" s="448"/>
      <c r="EA18" s="448"/>
      <c r="EB18" s="448"/>
      <c r="EC18" s="448"/>
      <c r="ED18" s="448"/>
      <c r="EE18" s="448"/>
      <c r="EF18" s="448"/>
      <c r="EG18" s="448"/>
      <c r="EH18" s="448"/>
      <c r="EI18" s="448"/>
      <c r="EJ18" s="448"/>
      <c r="EK18" s="448"/>
      <c r="EL18" s="448"/>
      <c r="EM18" s="448"/>
      <c r="EN18" s="448"/>
      <c r="EO18" s="448"/>
      <c r="EP18" s="448"/>
      <c r="EQ18" s="448"/>
      <c r="ER18" s="448"/>
      <c r="ES18" s="448"/>
      <c r="ET18" s="448"/>
      <c r="EU18" s="448"/>
      <c r="EV18" s="448"/>
      <c r="EW18" s="448"/>
      <c r="EX18" s="448"/>
      <c r="EY18" s="448"/>
      <c r="EZ18" s="448"/>
      <c r="FA18" s="448"/>
      <c r="FB18" s="448"/>
      <c r="FC18" s="448"/>
      <c r="FD18" s="448"/>
      <c r="FE18" s="448"/>
      <c r="FF18" s="448"/>
      <c r="FG18" s="448"/>
      <c r="FH18" s="448"/>
      <c r="FI18" s="448"/>
      <c r="FJ18" s="448"/>
      <c r="FK18" s="448"/>
      <c r="FL18" s="448"/>
      <c r="FM18" s="448"/>
      <c r="FN18" s="448"/>
      <c r="FO18" s="448"/>
      <c r="FP18" s="448"/>
      <c r="FQ18" s="448"/>
    </row>
    <row r="19" spans="1:173" customFormat="1" ht="16.5" customHeight="1" x14ac:dyDescent="0.25">
      <c r="A19" s="87"/>
      <c r="B19" s="1454"/>
      <c r="C19" s="1455"/>
      <c r="D19" s="1455"/>
      <c r="E19" s="1455"/>
      <c r="F19" s="1455"/>
      <c r="G19" s="1455"/>
      <c r="H19" s="1455"/>
      <c r="I19" s="1455"/>
      <c r="J19" s="1455"/>
      <c r="K19" s="1455"/>
      <c r="L19" s="1455"/>
      <c r="M19" s="1455"/>
      <c r="N19" s="1455"/>
      <c r="O19" s="1455"/>
      <c r="P19" s="1455"/>
      <c r="Q19" s="1455"/>
      <c r="R19" s="1456"/>
      <c r="S19" s="447"/>
      <c r="T19" s="1504" t="s">
        <v>724</v>
      </c>
      <c r="U19" s="1505"/>
      <c r="V19" s="1505"/>
      <c r="W19" s="1505"/>
      <c r="X19" s="1505"/>
      <c r="Y19" s="1505"/>
      <c r="Z19" s="1505"/>
      <c r="AA19" s="1505"/>
      <c r="AB19" s="1505"/>
      <c r="AC19" s="1505"/>
      <c r="AD19" s="1505"/>
      <c r="AE19" s="1505"/>
      <c r="AF19" s="1505"/>
      <c r="AG19" s="1506"/>
      <c r="AH19" s="87"/>
      <c r="AI19" s="87"/>
      <c r="AJ19" s="447"/>
      <c r="AK19" s="447"/>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48"/>
      <c r="CO19" s="448"/>
      <c r="CP19" s="448"/>
      <c r="CQ19" s="448"/>
      <c r="CR19" s="448"/>
      <c r="CS19" s="448"/>
      <c r="CT19" s="448"/>
      <c r="CU19" s="448"/>
      <c r="CV19" s="448"/>
      <c r="CW19" s="448"/>
      <c r="CX19" s="448"/>
      <c r="CY19" s="448"/>
      <c r="CZ19" s="448"/>
      <c r="DA19" s="448"/>
      <c r="DB19" s="448"/>
      <c r="DC19" s="448"/>
      <c r="DD19" s="448"/>
      <c r="DE19" s="448"/>
      <c r="DF19" s="448"/>
      <c r="DG19" s="448"/>
      <c r="DH19" s="448"/>
      <c r="DI19" s="448"/>
      <c r="DJ19" s="448"/>
      <c r="DK19" s="448"/>
      <c r="DL19" s="448"/>
      <c r="DM19" s="448"/>
      <c r="DN19" s="448"/>
      <c r="DO19" s="448"/>
      <c r="DP19" s="448"/>
      <c r="DQ19" s="448"/>
      <c r="DR19" s="448"/>
      <c r="DS19" s="448"/>
      <c r="DT19" s="448"/>
      <c r="DU19" s="448"/>
      <c r="DV19" s="448"/>
      <c r="DW19" s="448"/>
      <c r="DX19" s="448"/>
      <c r="DY19" s="448"/>
      <c r="DZ19" s="448"/>
      <c r="EA19" s="448"/>
      <c r="EB19" s="448"/>
      <c r="EC19" s="448"/>
      <c r="ED19" s="448"/>
      <c r="EE19" s="448"/>
      <c r="EF19" s="448"/>
      <c r="EG19" s="448"/>
      <c r="EH19" s="448"/>
      <c r="EI19" s="448"/>
      <c r="EJ19" s="448"/>
      <c r="EK19" s="448"/>
      <c r="EL19" s="448"/>
      <c r="EM19" s="448"/>
      <c r="EN19" s="448"/>
      <c r="EO19" s="448"/>
      <c r="EP19" s="448"/>
      <c r="EQ19" s="448"/>
      <c r="ER19" s="448"/>
      <c r="ES19" s="448"/>
      <c r="ET19" s="448"/>
      <c r="EU19" s="448"/>
      <c r="EV19" s="448"/>
      <c r="EW19" s="448"/>
      <c r="EX19" s="448"/>
      <c r="EY19" s="448"/>
      <c r="EZ19" s="448"/>
      <c r="FA19" s="448"/>
      <c r="FB19" s="448"/>
      <c r="FC19" s="448"/>
      <c r="FD19" s="448"/>
      <c r="FE19" s="448"/>
      <c r="FF19" s="448"/>
      <c r="FG19" s="448"/>
      <c r="FH19" s="448"/>
      <c r="FI19" s="448"/>
      <c r="FJ19" s="448"/>
      <c r="FK19" s="448"/>
      <c r="FL19" s="448"/>
      <c r="FM19" s="448"/>
      <c r="FN19" s="448"/>
      <c r="FO19" s="448"/>
      <c r="FP19" s="448"/>
      <c r="FQ19" s="448"/>
    </row>
    <row r="20" spans="1:173" customFormat="1" ht="16.5" customHeight="1" x14ac:dyDescent="0.25">
      <c r="A20" s="87"/>
      <c r="B20" s="1454"/>
      <c r="C20" s="1455"/>
      <c r="D20" s="1455"/>
      <c r="E20" s="1455"/>
      <c r="F20" s="1455"/>
      <c r="G20" s="1455"/>
      <c r="H20" s="1455"/>
      <c r="I20" s="1455"/>
      <c r="J20" s="1455"/>
      <c r="K20" s="1455"/>
      <c r="L20" s="1455"/>
      <c r="M20" s="1455"/>
      <c r="N20" s="1455"/>
      <c r="O20" s="1455"/>
      <c r="P20" s="1455"/>
      <c r="Q20" s="1455"/>
      <c r="R20" s="1456"/>
      <c r="S20" s="447"/>
      <c r="T20" s="1504" t="s">
        <v>725</v>
      </c>
      <c r="U20" s="1505"/>
      <c r="V20" s="1505"/>
      <c r="W20" s="1505"/>
      <c r="X20" s="1505"/>
      <c r="Y20" s="1505"/>
      <c r="Z20" s="1505"/>
      <c r="AA20" s="1505"/>
      <c r="AB20" s="1505"/>
      <c r="AC20" s="1505"/>
      <c r="AD20" s="1505"/>
      <c r="AE20" s="1505"/>
      <c r="AF20" s="1505"/>
      <c r="AG20" s="1506"/>
      <c r="AH20" s="87"/>
      <c r="AI20" s="87"/>
      <c r="AJ20" s="447"/>
      <c r="AK20" s="447"/>
      <c r="AL20" s="448"/>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c r="CO20" s="448"/>
      <c r="CP20" s="448"/>
      <c r="CQ20" s="448"/>
      <c r="CR20" s="448"/>
      <c r="CS20" s="448"/>
      <c r="CT20" s="448"/>
      <c r="CU20" s="448"/>
      <c r="CV20" s="448"/>
      <c r="CW20" s="448"/>
      <c r="CX20" s="448"/>
      <c r="CY20" s="448"/>
      <c r="CZ20" s="448"/>
      <c r="DA20" s="448"/>
      <c r="DB20" s="448"/>
      <c r="DC20" s="448"/>
      <c r="DD20" s="448"/>
      <c r="DE20" s="448"/>
      <c r="DF20" s="448"/>
      <c r="DG20" s="448"/>
      <c r="DH20" s="448"/>
      <c r="DI20" s="448"/>
      <c r="DJ20" s="448"/>
      <c r="DK20" s="448"/>
      <c r="DL20" s="448"/>
      <c r="DM20" s="448"/>
      <c r="DN20" s="448"/>
      <c r="DO20" s="448"/>
      <c r="DP20" s="448"/>
      <c r="DQ20" s="448"/>
      <c r="DR20" s="448"/>
      <c r="DS20" s="448"/>
      <c r="DT20" s="448"/>
      <c r="DU20" s="448"/>
      <c r="DV20" s="448"/>
      <c r="DW20" s="448"/>
      <c r="DX20" s="448"/>
      <c r="DY20" s="448"/>
      <c r="DZ20" s="448"/>
      <c r="EA20" s="448"/>
      <c r="EB20" s="448"/>
      <c r="EC20" s="448"/>
      <c r="ED20" s="448"/>
      <c r="EE20" s="448"/>
      <c r="EF20" s="448"/>
      <c r="EG20" s="448"/>
      <c r="EH20" s="448"/>
      <c r="EI20" s="448"/>
      <c r="EJ20" s="448"/>
      <c r="EK20" s="448"/>
      <c r="EL20" s="448"/>
      <c r="EM20" s="448"/>
      <c r="EN20" s="448"/>
      <c r="EO20" s="448"/>
      <c r="EP20" s="448"/>
      <c r="EQ20" s="448"/>
      <c r="ER20" s="448"/>
      <c r="ES20" s="448"/>
      <c r="ET20" s="448"/>
      <c r="EU20" s="448"/>
      <c r="EV20" s="448"/>
      <c r="EW20" s="448"/>
      <c r="EX20" s="448"/>
      <c r="EY20" s="448"/>
      <c r="EZ20" s="448"/>
      <c r="FA20" s="448"/>
      <c r="FB20" s="448"/>
      <c r="FC20" s="448"/>
      <c r="FD20" s="448"/>
      <c r="FE20" s="448"/>
      <c r="FF20" s="448"/>
      <c r="FG20" s="448"/>
      <c r="FH20" s="448"/>
      <c r="FI20" s="448"/>
      <c r="FJ20" s="448"/>
      <c r="FK20" s="448"/>
      <c r="FL20" s="448"/>
      <c r="FM20" s="448"/>
      <c r="FN20" s="448"/>
      <c r="FO20" s="448"/>
      <c r="FP20" s="448"/>
      <c r="FQ20" s="448"/>
    </row>
    <row r="21" spans="1:173" customFormat="1" ht="16.5" customHeight="1" thickBot="1" x14ac:dyDescent="0.3">
      <c r="A21" s="87"/>
      <c r="B21" s="1482"/>
      <c r="C21" s="1483"/>
      <c r="D21" s="1483"/>
      <c r="E21" s="1483"/>
      <c r="F21" s="1483"/>
      <c r="G21" s="1483"/>
      <c r="H21" s="1483"/>
      <c r="I21" s="1483"/>
      <c r="J21" s="1483"/>
      <c r="K21" s="1483"/>
      <c r="L21" s="1483"/>
      <c r="M21" s="1483"/>
      <c r="N21" s="1483"/>
      <c r="O21" s="1483"/>
      <c r="P21" s="1483"/>
      <c r="Q21" s="1483"/>
      <c r="R21" s="1484"/>
      <c r="S21" s="447"/>
      <c r="T21" s="1491"/>
      <c r="U21" s="1492"/>
      <c r="V21" s="1492"/>
      <c r="W21" s="1492"/>
      <c r="X21" s="1492"/>
      <c r="Y21" s="1492"/>
      <c r="Z21" s="1492"/>
      <c r="AA21" s="1492"/>
      <c r="AB21" s="1492"/>
      <c r="AC21" s="1492"/>
      <c r="AD21" s="1492"/>
      <c r="AE21" s="1492"/>
      <c r="AF21" s="1492"/>
      <c r="AG21" s="1493"/>
      <c r="AH21" s="87"/>
      <c r="AI21" s="87"/>
      <c r="AJ21" s="447"/>
      <c r="AK21" s="447"/>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448"/>
      <c r="CP21" s="448"/>
      <c r="CQ21" s="448"/>
      <c r="CR21" s="448"/>
      <c r="CS21" s="448"/>
      <c r="CT21" s="448"/>
      <c r="CU21" s="448"/>
      <c r="CV21" s="448"/>
      <c r="CW21" s="448"/>
      <c r="CX21" s="448"/>
      <c r="CY21" s="448"/>
      <c r="CZ21" s="448"/>
      <c r="DA21" s="448"/>
      <c r="DB21" s="448"/>
      <c r="DC21" s="448"/>
      <c r="DD21" s="448"/>
      <c r="DE21" s="448"/>
      <c r="DF21" s="448"/>
      <c r="DG21" s="448"/>
      <c r="DH21" s="448"/>
      <c r="DI21" s="448"/>
      <c r="DJ21" s="448"/>
      <c r="DK21" s="448"/>
      <c r="DL21" s="448"/>
      <c r="DM21" s="448"/>
      <c r="DN21" s="448"/>
      <c r="DO21" s="448"/>
      <c r="DP21" s="448"/>
      <c r="DQ21" s="448"/>
      <c r="DR21" s="448"/>
      <c r="DS21" s="448"/>
      <c r="DT21" s="448"/>
      <c r="DU21" s="448"/>
      <c r="DV21" s="448"/>
      <c r="DW21" s="448"/>
      <c r="DX21" s="448"/>
      <c r="DY21" s="448"/>
      <c r="DZ21" s="448"/>
      <c r="EA21" s="448"/>
      <c r="EB21" s="448"/>
      <c r="EC21" s="448"/>
      <c r="ED21" s="448"/>
      <c r="EE21" s="448"/>
      <c r="EF21" s="448"/>
      <c r="EG21" s="448"/>
      <c r="EH21" s="448"/>
      <c r="EI21" s="448"/>
      <c r="EJ21" s="448"/>
      <c r="EK21" s="448"/>
      <c r="EL21" s="448"/>
      <c r="EM21" s="448"/>
      <c r="EN21" s="448"/>
      <c r="EO21" s="448"/>
      <c r="EP21" s="448"/>
      <c r="EQ21" s="448"/>
      <c r="ER21" s="448"/>
      <c r="ES21" s="448"/>
      <c r="ET21" s="448"/>
      <c r="EU21" s="448"/>
      <c r="EV21" s="448"/>
      <c r="EW21" s="448"/>
      <c r="EX21" s="448"/>
      <c r="EY21" s="448"/>
      <c r="EZ21" s="448"/>
      <c r="FA21" s="448"/>
      <c r="FB21" s="448"/>
      <c r="FC21" s="448"/>
      <c r="FD21" s="448"/>
      <c r="FE21" s="448"/>
      <c r="FF21" s="448"/>
      <c r="FG21" s="448"/>
      <c r="FH21" s="448"/>
      <c r="FI21" s="448"/>
      <c r="FJ21" s="448"/>
      <c r="FK21" s="448"/>
      <c r="FL21" s="448"/>
      <c r="FM21" s="448"/>
      <c r="FN21" s="448"/>
      <c r="FO21" s="448"/>
      <c r="FP21" s="448"/>
      <c r="FQ21" s="448"/>
    </row>
    <row r="22" spans="1:173" customFormat="1" ht="20.25" customHeight="1" thickBot="1" x14ac:dyDescent="0.3">
      <c r="A22" s="87"/>
      <c r="B22" s="1315" t="s">
        <v>472</v>
      </c>
      <c r="C22" s="1316"/>
      <c r="D22" s="1316"/>
      <c r="E22" s="1316"/>
      <c r="F22" s="1316"/>
      <c r="G22" s="1316"/>
      <c r="H22" s="1316"/>
      <c r="I22" s="1316"/>
      <c r="J22" s="1316"/>
      <c r="K22" s="1316"/>
      <c r="L22" s="1316"/>
      <c r="M22" s="1316"/>
      <c r="N22" s="1316"/>
      <c r="O22" s="1316"/>
      <c r="P22" s="1316"/>
      <c r="Q22" s="1316"/>
      <c r="R22" s="1317"/>
      <c r="S22" s="447"/>
      <c r="T22" s="1476" t="str">
        <f>+B22</f>
        <v>Objetivos organizacionais</v>
      </c>
      <c r="U22" s="1477"/>
      <c r="V22" s="1477"/>
      <c r="W22" s="1477"/>
      <c r="X22" s="1477"/>
      <c r="Y22" s="1477"/>
      <c r="Z22" s="1477"/>
      <c r="AA22" s="1477"/>
      <c r="AB22" s="1477"/>
      <c r="AC22" s="1477"/>
      <c r="AD22" s="1477"/>
      <c r="AE22" s="1477"/>
      <c r="AF22" s="1477"/>
      <c r="AG22" s="1478"/>
      <c r="AH22" s="87"/>
      <c r="AI22" s="87"/>
      <c r="AJ22" s="447"/>
      <c r="AK22" s="447"/>
      <c r="AL22" s="448"/>
      <c r="AM22" s="448"/>
      <c r="AN22" s="448"/>
      <c r="AO22" s="448"/>
      <c r="AP22" s="448"/>
      <c r="AQ22" s="448"/>
      <c r="AR22" s="448"/>
      <c r="AS22" s="448"/>
      <c r="AT22" s="448"/>
      <c r="AU22" s="448"/>
      <c r="AV22" s="448"/>
      <c r="AW22" s="448"/>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8"/>
      <c r="BW22" s="448"/>
      <c r="BX22" s="448"/>
      <c r="BY22" s="448"/>
      <c r="BZ22" s="448"/>
      <c r="CA22" s="448"/>
      <c r="CB22" s="448"/>
      <c r="CC22" s="448"/>
      <c r="CD22" s="448"/>
      <c r="CE22" s="448"/>
      <c r="CF22" s="448"/>
      <c r="CG22" s="448"/>
      <c r="CH22" s="448"/>
      <c r="CI22" s="448"/>
      <c r="CJ22" s="448"/>
      <c r="CK22" s="448"/>
      <c r="CL22" s="448"/>
      <c r="CM22" s="448"/>
      <c r="CN22" s="448"/>
      <c r="CO22" s="448"/>
      <c r="CP22" s="448"/>
      <c r="CQ22" s="448"/>
      <c r="CR22" s="448"/>
      <c r="CS22" s="448"/>
      <c r="CT22" s="448"/>
      <c r="CU22" s="448"/>
      <c r="CV22" s="448"/>
      <c r="CW22" s="448"/>
      <c r="CX22" s="448"/>
      <c r="CY22" s="448"/>
      <c r="CZ22" s="448"/>
      <c r="DA22" s="448"/>
      <c r="DB22" s="448"/>
      <c r="DC22" s="448"/>
      <c r="DD22" s="448"/>
      <c r="DE22" s="448"/>
      <c r="DF22" s="448"/>
      <c r="DG22" s="448"/>
      <c r="DH22" s="448"/>
      <c r="DI22" s="448"/>
      <c r="DJ22" s="448"/>
      <c r="DK22" s="448"/>
      <c r="DL22" s="448"/>
      <c r="DM22" s="448"/>
      <c r="DN22" s="448"/>
      <c r="DO22" s="448"/>
      <c r="DP22" s="448"/>
      <c r="DQ22" s="448"/>
      <c r="DR22" s="448"/>
      <c r="DS22" s="448"/>
      <c r="DT22" s="448"/>
      <c r="DU22" s="448"/>
      <c r="DV22" s="448"/>
      <c r="DW22" s="448"/>
      <c r="DX22" s="448"/>
      <c r="DY22" s="448"/>
      <c r="DZ22" s="448"/>
      <c r="EA22" s="448"/>
      <c r="EB22" s="448"/>
      <c r="EC22" s="448"/>
      <c r="ED22" s="448"/>
      <c r="EE22" s="448"/>
      <c r="EF22" s="448"/>
      <c r="EG22" s="448"/>
      <c r="EH22" s="448"/>
      <c r="EI22" s="448"/>
      <c r="EJ22" s="448"/>
      <c r="EK22" s="448"/>
      <c r="EL22" s="448"/>
      <c r="EM22" s="448"/>
      <c r="EN22" s="448"/>
      <c r="EO22" s="448"/>
      <c r="EP22" s="448"/>
      <c r="EQ22" s="448"/>
      <c r="ER22" s="448"/>
      <c r="ES22" s="448"/>
      <c r="ET22" s="448"/>
      <c r="EU22" s="448"/>
      <c r="EV22" s="448"/>
      <c r="EW22" s="448"/>
      <c r="EX22" s="448"/>
      <c r="EY22" s="448"/>
      <c r="EZ22" s="448"/>
      <c r="FA22" s="448"/>
      <c r="FB22" s="448"/>
      <c r="FC22" s="448"/>
      <c r="FD22" s="448"/>
      <c r="FE22" s="448"/>
      <c r="FF22" s="448"/>
      <c r="FG22" s="448"/>
      <c r="FH22" s="448"/>
      <c r="FI22" s="448"/>
      <c r="FJ22" s="448"/>
      <c r="FK22" s="448"/>
      <c r="FL22" s="448"/>
      <c r="FM22" s="448"/>
      <c r="FN22" s="448"/>
      <c r="FO22" s="448"/>
      <c r="FP22" s="448"/>
      <c r="FQ22" s="448"/>
    </row>
    <row r="23" spans="1:173" s="481" customFormat="1" ht="16.5" customHeight="1" x14ac:dyDescent="0.25">
      <c r="A23" s="480"/>
      <c r="B23" s="1457"/>
      <c r="C23" s="1458"/>
      <c r="D23" s="1458"/>
      <c r="E23" s="1458"/>
      <c r="F23" s="1458"/>
      <c r="G23" s="1458"/>
      <c r="H23" s="1458"/>
      <c r="I23" s="1458"/>
      <c r="J23" s="1458"/>
      <c r="K23" s="1458"/>
      <c r="L23" s="1458"/>
      <c r="M23" s="1458"/>
      <c r="N23" s="1458"/>
      <c r="O23" s="1458"/>
      <c r="P23" s="1458"/>
      <c r="Q23" s="1458"/>
      <c r="R23" s="1459"/>
      <c r="S23" s="452"/>
      <c r="T23" s="1430" t="s">
        <v>438</v>
      </c>
      <c r="U23" s="1431"/>
      <c r="V23" s="1431"/>
      <c r="W23" s="1431"/>
      <c r="X23" s="1431"/>
      <c r="Y23" s="1431"/>
      <c r="Z23" s="1431"/>
      <c r="AA23" s="1431"/>
      <c r="AB23" s="1431"/>
      <c r="AC23" s="1431"/>
      <c r="AD23" s="1431"/>
      <c r="AE23" s="1431"/>
      <c r="AF23" s="1431"/>
      <c r="AG23" s="1432"/>
      <c r="AH23" s="480"/>
      <c r="AI23" s="480"/>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c r="EA23" s="452"/>
      <c r="EB23" s="452"/>
      <c r="EC23" s="452"/>
      <c r="ED23" s="452"/>
      <c r="EE23" s="452"/>
      <c r="EF23" s="452"/>
      <c r="EG23" s="452"/>
      <c r="EH23" s="452"/>
      <c r="EI23" s="452"/>
      <c r="EJ23" s="452"/>
      <c r="EK23" s="452"/>
      <c r="EL23" s="452"/>
      <c r="EM23" s="452"/>
      <c r="EN23" s="452"/>
      <c r="EO23" s="452"/>
      <c r="EP23" s="452"/>
      <c r="EQ23" s="452"/>
      <c r="ER23" s="452"/>
      <c r="ES23" s="452"/>
      <c r="ET23" s="452"/>
      <c r="EU23" s="452"/>
      <c r="EV23" s="452"/>
      <c r="EW23" s="452"/>
      <c r="EX23" s="452"/>
      <c r="EY23" s="452"/>
      <c r="EZ23" s="452"/>
      <c r="FA23" s="452"/>
      <c r="FB23" s="452"/>
      <c r="FC23" s="452"/>
      <c r="FD23" s="452"/>
      <c r="FE23" s="452"/>
      <c r="FF23" s="452"/>
      <c r="FG23" s="452"/>
      <c r="FH23" s="452"/>
      <c r="FI23" s="452"/>
      <c r="FJ23" s="452"/>
      <c r="FK23" s="452"/>
      <c r="FL23" s="452"/>
      <c r="FM23" s="452"/>
      <c r="FN23" s="452"/>
      <c r="FO23" s="452"/>
      <c r="FP23" s="452"/>
      <c r="FQ23" s="452"/>
    </row>
    <row r="24" spans="1:173" s="481" customFormat="1" ht="16.5" customHeight="1" x14ac:dyDescent="0.25">
      <c r="A24" s="480"/>
      <c r="B24" s="1454"/>
      <c r="C24" s="1455"/>
      <c r="D24" s="1455"/>
      <c r="E24" s="1455"/>
      <c r="F24" s="1455"/>
      <c r="G24" s="1455"/>
      <c r="H24" s="1455"/>
      <c r="I24" s="1455"/>
      <c r="J24" s="1455"/>
      <c r="K24" s="1455"/>
      <c r="L24" s="1455"/>
      <c r="M24" s="1455"/>
      <c r="N24" s="1455"/>
      <c r="O24" s="1455"/>
      <c r="P24" s="1455"/>
      <c r="Q24" s="1455"/>
      <c r="R24" s="1456"/>
      <c r="S24" s="452"/>
      <c r="T24" s="1498" t="s">
        <v>441</v>
      </c>
      <c r="U24" s="1499"/>
      <c r="V24" s="1499"/>
      <c r="W24" s="1499"/>
      <c r="X24" s="1499"/>
      <c r="Y24" s="1499"/>
      <c r="Z24" s="1499"/>
      <c r="AA24" s="1499"/>
      <c r="AB24" s="1499"/>
      <c r="AC24" s="1499"/>
      <c r="AD24" s="1499"/>
      <c r="AE24" s="1499"/>
      <c r="AF24" s="1499"/>
      <c r="AG24" s="1500"/>
      <c r="AH24" s="480"/>
      <c r="AI24" s="480"/>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row>
    <row r="25" spans="1:173" s="481" customFormat="1" ht="16.5" customHeight="1" x14ac:dyDescent="0.25">
      <c r="A25" s="480"/>
      <c r="B25" s="1454"/>
      <c r="C25" s="1455"/>
      <c r="D25" s="1455"/>
      <c r="E25" s="1455"/>
      <c r="F25" s="1455"/>
      <c r="G25" s="1455"/>
      <c r="H25" s="1455"/>
      <c r="I25" s="1455"/>
      <c r="J25" s="1455"/>
      <c r="K25" s="1455"/>
      <c r="L25" s="1455"/>
      <c r="M25" s="1455"/>
      <c r="N25" s="1455"/>
      <c r="O25" s="1455"/>
      <c r="P25" s="1455"/>
      <c r="Q25" s="1455"/>
      <c r="R25" s="1456"/>
      <c r="S25" s="452"/>
      <c r="T25" s="1498" t="s">
        <v>726</v>
      </c>
      <c r="U25" s="1499"/>
      <c r="V25" s="1499"/>
      <c r="W25" s="1499"/>
      <c r="X25" s="1499"/>
      <c r="Y25" s="1499"/>
      <c r="Z25" s="1499"/>
      <c r="AA25" s="1499"/>
      <c r="AB25" s="1499"/>
      <c r="AC25" s="1499"/>
      <c r="AD25" s="1499"/>
      <c r="AE25" s="1499"/>
      <c r="AF25" s="1499"/>
      <c r="AG25" s="1500"/>
      <c r="AH25" s="480"/>
      <c r="AI25" s="480"/>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2"/>
      <c r="DV25" s="452"/>
      <c r="DW25" s="452"/>
      <c r="DX25" s="452"/>
      <c r="DY25" s="452"/>
      <c r="DZ25" s="452"/>
      <c r="EA25" s="452"/>
      <c r="EB25" s="452"/>
      <c r="EC25" s="452"/>
      <c r="ED25" s="452"/>
      <c r="EE25" s="452"/>
      <c r="EF25" s="452"/>
      <c r="EG25" s="452"/>
      <c r="EH25" s="452"/>
      <c r="EI25" s="452"/>
      <c r="EJ25" s="452"/>
      <c r="EK25" s="452"/>
      <c r="EL25" s="452"/>
      <c r="EM25" s="452"/>
      <c r="EN25" s="452"/>
      <c r="EO25" s="452"/>
      <c r="EP25" s="452"/>
      <c r="EQ25" s="452"/>
      <c r="ER25" s="452"/>
      <c r="ES25" s="452"/>
      <c r="ET25" s="452"/>
      <c r="EU25" s="452"/>
      <c r="EV25" s="452"/>
      <c r="EW25" s="452"/>
      <c r="EX25" s="452"/>
      <c r="EY25" s="452"/>
      <c r="EZ25" s="452"/>
      <c r="FA25" s="452"/>
      <c r="FB25" s="452"/>
      <c r="FC25" s="452"/>
      <c r="FD25" s="452"/>
      <c r="FE25" s="452"/>
      <c r="FF25" s="452"/>
      <c r="FG25" s="452"/>
      <c r="FH25" s="452"/>
      <c r="FI25" s="452"/>
      <c r="FJ25" s="452"/>
      <c r="FK25" s="452"/>
      <c r="FL25" s="452"/>
      <c r="FM25" s="452"/>
      <c r="FN25" s="452"/>
      <c r="FO25" s="452"/>
      <c r="FP25" s="452"/>
      <c r="FQ25" s="452"/>
    </row>
    <row r="26" spans="1:173" s="481" customFormat="1" ht="16.5" customHeight="1" x14ac:dyDescent="0.25">
      <c r="A26" s="480"/>
      <c r="B26" s="1454"/>
      <c r="C26" s="1455"/>
      <c r="D26" s="1455"/>
      <c r="E26" s="1455"/>
      <c r="F26" s="1455"/>
      <c r="G26" s="1455"/>
      <c r="H26" s="1455"/>
      <c r="I26" s="1455"/>
      <c r="J26" s="1455"/>
      <c r="K26" s="1455"/>
      <c r="L26" s="1455"/>
      <c r="M26" s="1455"/>
      <c r="N26" s="1455"/>
      <c r="O26" s="1455"/>
      <c r="P26" s="1455"/>
      <c r="Q26" s="1455"/>
      <c r="R26" s="1456"/>
      <c r="S26" s="452"/>
      <c r="T26" s="1498" t="s">
        <v>442</v>
      </c>
      <c r="U26" s="1499"/>
      <c r="V26" s="1499"/>
      <c r="W26" s="1499"/>
      <c r="X26" s="1499"/>
      <c r="Y26" s="1499"/>
      <c r="Z26" s="1499"/>
      <c r="AA26" s="1499"/>
      <c r="AB26" s="1499"/>
      <c r="AC26" s="1499"/>
      <c r="AD26" s="1499"/>
      <c r="AE26" s="1499"/>
      <c r="AF26" s="1499"/>
      <c r="AG26" s="1500"/>
      <c r="AH26" s="480"/>
      <c r="AI26" s="480"/>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c r="EA26" s="452"/>
      <c r="EB26" s="452"/>
      <c r="EC26" s="452"/>
      <c r="ED26" s="452"/>
      <c r="EE26" s="452"/>
      <c r="EF26" s="452"/>
      <c r="EG26" s="452"/>
      <c r="EH26" s="452"/>
      <c r="EI26" s="452"/>
      <c r="EJ26" s="452"/>
      <c r="EK26" s="452"/>
      <c r="EL26" s="452"/>
      <c r="EM26" s="452"/>
      <c r="EN26" s="452"/>
      <c r="EO26" s="452"/>
      <c r="EP26" s="452"/>
      <c r="EQ26" s="452"/>
      <c r="ER26" s="452"/>
      <c r="ES26" s="452"/>
      <c r="ET26" s="452"/>
      <c r="EU26" s="452"/>
      <c r="EV26" s="452"/>
      <c r="EW26" s="452"/>
      <c r="EX26" s="452"/>
      <c r="EY26" s="452"/>
      <c r="EZ26" s="452"/>
      <c r="FA26" s="452"/>
      <c r="FB26" s="452"/>
      <c r="FC26" s="452"/>
      <c r="FD26" s="452"/>
      <c r="FE26" s="452"/>
      <c r="FF26" s="452"/>
      <c r="FG26" s="452"/>
      <c r="FH26" s="452"/>
      <c r="FI26" s="452"/>
      <c r="FJ26" s="452"/>
      <c r="FK26" s="452"/>
      <c r="FL26" s="452"/>
      <c r="FM26" s="452"/>
      <c r="FN26" s="452"/>
      <c r="FO26" s="452"/>
      <c r="FP26" s="452"/>
      <c r="FQ26" s="452"/>
    </row>
    <row r="27" spans="1:173" s="481" customFormat="1" ht="16.5" customHeight="1" x14ac:dyDescent="0.25">
      <c r="A27" s="480"/>
      <c r="B27" s="1454"/>
      <c r="C27" s="1455"/>
      <c r="D27" s="1455"/>
      <c r="E27" s="1455"/>
      <c r="F27" s="1455"/>
      <c r="G27" s="1455"/>
      <c r="H27" s="1455"/>
      <c r="I27" s="1455"/>
      <c r="J27" s="1455"/>
      <c r="K27" s="1455"/>
      <c r="L27" s="1455"/>
      <c r="M27" s="1455"/>
      <c r="N27" s="1455"/>
      <c r="O27" s="1455"/>
      <c r="P27" s="1455"/>
      <c r="Q27" s="1455"/>
      <c r="R27" s="1456"/>
      <c r="S27" s="452"/>
      <c r="T27" s="1498" t="s">
        <v>443</v>
      </c>
      <c r="U27" s="1499"/>
      <c r="V27" s="1499"/>
      <c r="W27" s="1499"/>
      <c r="X27" s="1499"/>
      <c r="Y27" s="1499"/>
      <c r="Z27" s="1499"/>
      <c r="AA27" s="1499"/>
      <c r="AB27" s="1499"/>
      <c r="AC27" s="1499"/>
      <c r="AD27" s="1499"/>
      <c r="AE27" s="1499"/>
      <c r="AF27" s="1499"/>
      <c r="AG27" s="1500"/>
      <c r="AH27" s="480"/>
      <c r="AI27" s="480"/>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c r="EY27" s="452"/>
      <c r="EZ27" s="452"/>
      <c r="FA27" s="452"/>
      <c r="FB27" s="452"/>
      <c r="FC27" s="452"/>
      <c r="FD27" s="452"/>
      <c r="FE27" s="452"/>
      <c r="FF27" s="452"/>
      <c r="FG27" s="452"/>
      <c r="FH27" s="452"/>
      <c r="FI27" s="452"/>
      <c r="FJ27" s="452"/>
      <c r="FK27" s="452"/>
      <c r="FL27" s="452"/>
      <c r="FM27" s="452"/>
      <c r="FN27" s="452"/>
      <c r="FO27" s="452"/>
      <c r="FP27" s="452"/>
      <c r="FQ27" s="452"/>
    </row>
    <row r="28" spans="1:173" s="481" customFormat="1" ht="16.5" customHeight="1" x14ac:dyDescent="0.25">
      <c r="A28" s="480"/>
      <c r="B28" s="1454"/>
      <c r="C28" s="1455"/>
      <c r="D28" s="1455"/>
      <c r="E28" s="1455"/>
      <c r="F28" s="1455"/>
      <c r="G28" s="1455"/>
      <c r="H28" s="1455"/>
      <c r="I28" s="1455"/>
      <c r="J28" s="1455"/>
      <c r="K28" s="1455"/>
      <c r="L28" s="1455"/>
      <c r="M28" s="1455"/>
      <c r="N28" s="1455"/>
      <c r="O28" s="1455"/>
      <c r="P28" s="1455"/>
      <c r="Q28" s="1455"/>
      <c r="R28" s="1456"/>
      <c r="S28" s="452"/>
      <c r="T28" s="1498"/>
      <c r="U28" s="1499"/>
      <c r="V28" s="1499"/>
      <c r="W28" s="1499"/>
      <c r="X28" s="1499"/>
      <c r="Y28" s="1499"/>
      <c r="Z28" s="1499"/>
      <c r="AA28" s="1499"/>
      <c r="AB28" s="1499"/>
      <c r="AC28" s="1499"/>
      <c r="AD28" s="1499"/>
      <c r="AE28" s="1499"/>
      <c r="AF28" s="1499"/>
      <c r="AG28" s="1500"/>
      <c r="AH28" s="480"/>
      <c r="AI28" s="480"/>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c r="EA28" s="452"/>
      <c r="EB28" s="452"/>
      <c r="EC28" s="452"/>
      <c r="ED28" s="452"/>
      <c r="EE28" s="452"/>
      <c r="EF28" s="452"/>
      <c r="EG28" s="452"/>
      <c r="EH28" s="452"/>
      <c r="EI28" s="452"/>
      <c r="EJ28" s="452"/>
      <c r="EK28" s="452"/>
      <c r="EL28" s="452"/>
      <c r="EM28" s="452"/>
      <c r="EN28" s="452"/>
      <c r="EO28" s="452"/>
      <c r="EP28" s="452"/>
      <c r="EQ28" s="452"/>
      <c r="ER28" s="452"/>
      <c r="ES28" s="452"/>
      <c r="ET28" s="452"/>
      <c r="EU28" s="452"/>
      <c r="EV28" s="452"/>
      <c r="EW28" s="452"/>
      <c r="EX28" s="452"/>
      <c r="EY28" s="452"/>
      <c r="EZ28" s="452"/>
      <c r="FA28" s="452"/>
      <c r="FB28" s="452"/>
      <c r="FC28" s="452"/>
      <c r="FD28" s="452"/>
      <c r="FE28" s="452"/>
      <c r="FF28" s="452"/>
      <c r="FG28" s="452"/>
      <c r="FH28" s="452"/>
      <c r="FI28" s="452"/>
      <c r="FJ28" s="452"/>
      <c r="FK28" s="452"/>
      <c r="FL28" s="452"/>
      <c r="FM28" s="452"/>
      <c r="FN28" s="452"/>
      <c r="FO28" s="452"/>
      <c r="FP28" s="452"/>
      <c r="FQ28" s="452"/>
    </row>
    <row r="29" spans="1:173" s="481" customFormat="1" ht="16.5" customHeight="1" thickBot="1" x14ac:dyDescent="0.3">
      <c r="A29" s="480"/>
      <c r="B29" s="1510"/>
      <c r="C29" s="1511"/>
      <c r="D29" s="1511"/>
      <c r="E29" s="1511"/>
      <c r="F29" s="1511"/>
      <c r="G29" s="1511"/>
      <c r="H29" s="1511"/>
      <c r="I29" s="1511"/>
      <c r="J29" s="1511"/>
      <c r="K29" s="1511"/>
      <c r="L29" s="1511"/>
      <c r="M29" s="1511"/>
      <c r="N29" s="1511"/>
      <c r="O29" s="1511"/>
      <c r="P29" s="1511"/>
      <c r="Q29" s="1511"/>
      <c r="R29" s="1512"/>
      <c r="S29" s="452"/>
      <c r="T29" s="1507"/>
      <c r="U29" s="1508"/>
      <c r="V29" s="1508"/>
      <c r="W29" s="1508"/>
      <c r="X29" s="1508"/>
      <c r="Y29" s="1508"/>
      <c r="Z29" s="1508"/>
      <c r="AA29" s="1508"/>
      <c r="AB29" s="1508"/>
      <c r="AC29" s="1508"/>
      <c r="AD29" s="1508"/>
      <c r="AE29" s="1508"/>
      <c r="AF29" s="1508"/>
      <c r="AG29" s="1509"/>
      <c r="AH29" s="480"/>
      <c r="AI29" s="480"/>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2"/>
      <c r="DV29" s="452"/>
      <c r="DW29" s="452"/>
      <c r="DX29" s="452"/>
      <c r="DY29" s="452"/>
      <c r="DZ29" s="452"/>
      <c r="EA29" s="452"/>
      <c r="EB29" s="452"/>
      <c r="EC29" s="452"/>
      <c r="ED29" s="452"/>
      <c r="EE29" s="452"/>
      <c r="EF29" s="452"/>
      <c r="EG29" s="452"/>
      <c r="EH29" s="452"/>
      <c r="EI29" s="452"/>
      <c r="EJ29" s="452"/>
      <c r="EK29" s="452"/>
      <c r="EL29" s="452"/>
      <c r="EM29" s="452"/>
      <c r="EN29" s="452"/>
      <c r="EO29" s="452"/>
      <c r="EP29" s="452"/>
      <c r="EQ29" s="452"/>
      <c r="ER29" s="452"/>
      <c r="ES29" s="452"/>
      <c r="ET29" s="452"/>
      <c r="EU29" s="452"/>
      <c r="EV29" s="452"/>
      <c r="EW29" s="452"/>
      <c r="EX29" s="452"/>
      <c r="EY29" s="452"/>
      <c r="EZ29" s="452"/>
      <c r="FA29" s="452"/>
      <c r="FB29" s="452"/>
      <c r="FC29" s="452"/>
      <c r="FD29" s="452"/>
      <c r="FE29" s="452"/>
      <c r="FF29" s="452"/>
      <c r="FG29" s="452"/>
      <c r="FH29" s="452"/>
      <c r="FI29" s="452"/>
      <c r="FJ29" s="452"/>
      <c r="FK29" s="452"/>
      <c r="FL29" s="452"/>
      <c r="FM29" s="452"/>
      <c r="FN29" s="452"/>
      <c r="FO29" s="452"/>
      <c r="FP29" s="452"/>
      <c r="FQ29" s="452"/>
    </row>
    <row r="30" spans="1:173" customFormat="1" ht="42.75" customHeight="1" x14ac:dyDescent="0.25">
      <c r="A30" s="87"/>
      <c r="B30" s="449"/>
      <c r="C30" s="449"/>
      <c r="D30" s="449"/>
      <c r="E30" s="449"/>
      <c r="F30" s="449"/>
      <c r="G30" s="449"/>
      <c r="H30" s="449"/>
      <c r="I30" s="449"/>
      <c r="J30" s="449"/>
      <c r="K30" s="449"/>
      <c r="L30" s="449"/>
      <c r="M30" s="449"/>
      <c r="N30" s="449"/>
      <c r="O30" s="449"/>
      <c r="P30" s="449"/>
      <c r="Q30" s="449"/>
      <c r="R30" s="449"/>
      <c r="S30" s="447"/>
      <c r="T30" s="1494"/>
      <c r="U30" s="1494"/>
      <c r="V30" s="1494"/>
      <c r="W30" s="1494"/>
      <c r="X30" s="1494"/>
      <c r="Y30" s="1494"/>
      <c r="Z30" s="1494"/>
      <c r="AA30" s="1494"/>
      <c r="AB30" s="1494"/>
      <c r="AC30" s="1494"/>
      <c r="AD30" s="1494"/>
      <c r="AE30" s="1494"/>
      <c r="AF30" s="1494"/>
      <c r="AG30" s="1494"/>
      <c r="AH30" s="87"/>
      <c r="AI30" s="87"/>
      <c r="AJ30" s="447"/>
      <c r="AK30" s="447"/>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48"/>
      <c r="EJ30" s="448"/>
      <c r="EK30" s="448"/>
      <c r="EL30" s="448"/>
      <c r="EM30" s="448"/>
      <c r="EN30" s="448"/>
      <c r="EO30" s="448"/>
      <c r="EP30" s="448"/>
      <c r="EQ30" s="448"/>
      <c r="ER30" s="448"/>
      <c r="ES30" s="448"/>
      <c r="ET30" s="448"/>
      <c r="EU30" s="448"/>
      <c r="EV30" s="448"/>
      <c r="EW30" s="448"/>
      <c r="EX30" s="448"/>
      <c r="EY30" s="448"/>
      <c r="EZ30" s="448"/>
      <c r="FA30" s="448"/>
      <c r="FB30" s="448"/>
      <c r="FC30" s="448"/>
      <c r="FD30" s="448"/>
      <c r="FE30" s="448"/>
      <c r="FF30" s="448"/>
      <c r="FG30" s="448"/>
      <c r="FH30" s="448"/>
      <c r="FI30" s="448"/>
      <c r="FJ30" s="448"/>
      <c r="FK30" s="448"/>
      <c r="FL30" s="448"/>
      <c r="FM30" s="448"/>
      <c r="FN30" s="448"/>
      <c r="FO30" s="448"/>
      <c r="FP30" s="448"/>
      <c r="FQ30" s="448"/>
    </row>
    <row r="31" spans="1:173" customFormat="1" ht="4.5" customHeight="1" thickBot="1" x14ac:dyDescent="0.3">
      <c r="A31" s="87"/>
      <c r="B31" s="449"/>
      <c r="C31" s="449"/>
      <c r="D31" s="449"/>
      <c r="E31" s="449"/>
      <c r="F31" s="449"/>
      <c r="G31" s="449"/>
      <c r="H31" s="449"/>
      <c r="I31" s="449"/>
      <c r="J31" s="449"/>
      <c r="K31" s="449"/>
      <c r="L31" s="449"/>
      <c r="M31" s="452"/>
      <c r="N31" s="452"/>
      <c r="O31" s="452"/>
      <c r="P31" s="452"/>
      <c r="Q31" s="452"/>
      <c r="R31" s="452"/>
      <c r="S31" s="447"/>
      <c r="T31" s="452"/>
      <c r="U31" s="452"/>
      <c r="V31" s="452"/>
      <c r="W31" s="452"/>
      <c r="X31" s="452"/>
      <c r="Y31" s="452"/>
      <c r="Z31" s="452"/>
      <c r="AA31" s="452"/>
      <c r="AB31" s="452"/>
      <c r="AC31" s="452"/>
      <c r="AD31" s="452"/>
      <c r="AE31" s="452"/>
      <c r="AF31" s="452"/>
      <c r="AG31" s="452"/>
      <c r="AH31" s="87"/>
      <c r="AI31" s="87"/>
      <c r="AJ31" s="447"/>
      <c r="AK31" s="447"/>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48"/>
      <c r="DV31" s="448"/>
      <c r="DW31" s="448"/>
      <c r="DX31" s="448"/>
      <c r="DY31" s="448"/>
      <c r="DZ31" s="448"/>
      <c r="EA31" s="448"/>
      <c r="EB31" s="448"/>
      <c r="EC31" s="448"/>
      <c r="ED31" s="448"/>
      <c r="EE31" s="448"/>
      <c r="EF31" s="448"/>
      <c r="EG31" s="448"/>
      <c r="EH31" s="448"/>
      <c r="EI31" s="448"/>
      <c r="EJ31" s="448"/>
      <c r="EK31" s="448"/>
      <c r="EL31" s="448"/>
      <c r="EM31" s="448"/>
      <c r="EN31" s="448"/>
      <c r="EO31" s="448"/>
      <c r="EP31" s="448"/>
      <c r="EQ31" s="448"/>
      <c r="ER31" s="448"/>
      <c r="ES31" s="448"/>
      <c r="ET31" s="448"/>
      <c r="EU31" s="448"/>
      <c r="EV31" s="448"/>
      <c r="EW31" s="448"/>
      <c r="EX31" s="448"/>
      <c r="EY31" s="448"/>
      <c r="EZ31" s="448"/>
      <c r="FA31" s="448"/>
      <c r="FB31" s="448"/>
      <c r="FC31" s="448"/>
      <c r="FD31" s="448"/>
      <c r="FE31" s="448"/>
      <c r="FF31" s="448"/>
      <c r="FG31" s="448"/>
      <c r="FH31" s="448"/>
      <c r="FI31" s="448"/>
      <c r="FJ31" s="448"/>
      <c r="FK31" s="448"/>
      <c r="FL31" s="448"/>
      <c r="FM31" s="448"/>
      <c r="FN31" s="448"/>
      <c r="FO31" s="448"/>
      <c r="FP31" s="448"/>
      <c r="FQ31" s="448"/>
    </row>
    <row r="32" spans="1:173" customFormat="1" ht="20.25" customHeight="1" thickBot="1" x14ac:dyDescent="0.3">
      <c r="A32" s="87"/>
      <c r="B32" s="1315" t="s">
        <v>437</v>
      </c>
      <c r="C32" s="1316"/>
      <c r="D32" s="1316"/>
      <c r="E32" s="1316"/>
      <c r="F32" s="1316"/>
      <c r="G32" s="1316"/>
      <c r="H32" s="1316"/>
      <c r="I32" s="1316"/>
      <c r="J32" s="1316"/>
      <c r="K32" s="1316"/>
      <c r="L32" s="1316"/>
      <c r="M32" s="1316"/>
      <c r="N32" s="1316"/>
      <c r="O32" s="1316"/>
      <c r="P32" s="1316"/>
      <c r="Q32" s="1316"/>
      <c r="R32" s="1317"/>
      <c r="S32" s="447"/>
      <c r="T32" s="1495" t="str">
        <f>+B32</f>
        <v>Estratégia</v>
      </c>
      <c r="U32" s="1496"/>
      <c r="V32" s="1496"/>
      <c r="W32" s="1496"/>
      <c r="X32" s="1496"/>
      <c r="Y32" s="1496"/>
      <c r="Z32" s="1496"/>
      <c r="AA32" s="1496"/>
      <c r="AB32" s="1496"/>
      <c r="AC32" s="1496"/>
      <c r="AD32" s="1496"/>
      <c r="AE32" s="1496"/>
      <c r="AF32" s="1496"/>
      <c r="AG32" s="1497"/>
      <c r="AH32" s="87"/>
      <c r="AI32" s="87"/>
      <c r="AJ32" s="447"/>
      <c r="AK32" s="447"/>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48"/>
      <c r="EI32" s="448"/>
      <c r="EJ32" s="448"/>
      <c r="EK32" s="448"/>
      <c r="EL32" s="448"/>
      <c r="EM32" s="448"/>
      <c r="EN32" s="448"/>
      <c r="EO32" s="448"/>
      <c r="EP32" s="448"/>
      <c r="EQ32" s="448"/>
      <c r="ER32" s="448"/>
      <c r="ES32" s="448"/>
      <c r="ET32" s="448"/>
      <c r="EU32" s="448"/>
      <c r="EV32" s="448"/>
      <c r="EW32" s="448"/>
      <c r="EX32" s="448"/>
      <c r="EY32" s="448"/>
      <c r="EZ32" s="448"/>
      <c r="FA32" s="448"/>
      <c r="FB32" s="448"/>
      <c r="FC32" s="448"/>
      <c r="FD32" s="448"/>
      <c r="FE32" s="448"/>
      <c r="FF32" s="448"/>
      <c r="FG32" s="448"/>
      <c r="FH32" s="448"/>
      <c r="FI32" s="448"/>
      <c r="FJ32" s="448"/>
      <c r="FK32" s="448"/>
      <c r="FL32" s="448"/>
      <c r="FM32" s="448"/>
      <c r="FN32" s="448"/>
      <c r="FO32" s="448"/>
      <c r="FP32" s="448"/>
      <c r="FQ32" s="448"/>
    </row>
    <row r="33" spans="1:173" customFormat="1" ht="3.75" customHeight="1" thickBot="1" x14ac:dyDescent="0.3">
      <c r="A33" s="87"/>
      <c r="B33" s="491"/>
      <c r="C33" s="479"/>
      <c r="D33" s="479"/>
      <c r="E33" s="479"/>
      <c r="F33" s="479"/>
      <c r="G33" s="479"/>
      <c r="H33" s="479"/>
      <c r="I33" s="479"/>
      <c r="J33" s="479"/>
      <c r="K33" s="479"/>
      <c r="L33" s="479"/>
      <c r="M33" s="479"/>
      <c r="N33" s="479"/>
      <c r="O33" s="479"/>
      <c r="P33" s="479"/>
      <c r="Q33" s="479"/>
      <c r="R33" s="492"/>
      <c r="S33" s="447"/>
      <c r="T33" s="491"/>
      <c r="U33" s="479"/>
      <c r="V33" s="479"/>
      <c r="W33" s="479"/>
      <c r="X33" s="479"/>
      <c r="Y33" s="479"/>
      <c r="Z33" s="479"/>
      <c r="AA33" s="479"/>
      <c r="AB33" s="479"/>
      <c r="AC33" s="479"/>
      <c r="AD33" s="479"/>
      <c r="AE33" s="479"/>
      <c r="AF33" s="479"/>
      <c r="AG33" s="492"/>
      <c r="AH33" s="87"/>
      <c r="AI33" s="87"/>
      <c r="AJ33" s="447"/>
      <c r="AK33" s="447"/>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c r="CO33" s="448"/>
      <c r="CP33" s="448"/>
      <c r="CQ33" s="448"/>
      <c r="CR33" s="448"/>
      <c r="CS33" s="448"/>
      <c r="CT33" s="448"/>
      <c r="CU33" s="448"/>
      <c r="CV33" s="448"/>
      <c r="CW33" s="448"/>
      <c r="CX33" s="448"/>
      <c r="CY33" s="448"/>
      <c r="CZ33" s="448"/>
      <c r="DA33" s="448"/>
      <c r="DB33" s="448"/>
      <c r="DC33" s="448"/>
      <c r="DD33" s="448"/>
      <c r="DE33" s="448"/>
      <c r="DF33" s="448"/>
      <c r="DG33" s="448"/>
      <c r="DH33" s="448"/>
      <c r="DI33" s="448"/>
      <c r="DJ33" s="448"/>
      <c r="DK33" s="448"/>
      <c r="DL33" s="448"/>
      <c r="DM33" s="448"/>
      <c r="DN33" s="448"/>
      <c r="DO33" s="448"/>
      <c r="DP33" s="448"/>
      <c r="DQ33" s="448"/>
      <c r="DR33" s="448"/>
      <c r="DS33" s="448"/>
      <c r="DT33" s="448"/>
      <c r="DU33" s="448"/>
      <c r="DV33" s="448"/>
      <c r="DW33" s="448"/>
      <c r="DX33" s="448"/>
      <c r="DY33" s="448"/>
      <c r="DZ33" s="448"/>
      <c r="EA33" s="448"/>
      <c r="EB33" s="448"/>
      <c r="EC33" s="448"/>
      <c r="ED33" s="448"/>
      <c r="EE33" s="448"/>
      <c r="EF33" s="448"/>
      <c r="EG33" s="448"/>
      <c r="EH33" s="448"/>
      <c r="EI33" s="448"/>
      <c r="EJ33" s="448"/>
      <c r="EK33" s="448"/>
      <c r="EL33" s="448"/>
      <c r="EM33" s="448"/>
      <c r="EN33" s="448"/>
      <c r="EO33" s="448"/>
      <c r="EP33" s="448"/>
      <c r="EQ33" s="448"/>
      <c r="ER33" s="448"/>
      <c r="ES33" s="448"/>
      <c r="ET33" s="448"/>
      <c r="EU33" s="448"/>
      <c r="EV33" s="448"/>
      <c r="EW33" s="448"/>
      <c r="EX33" s="448"/>
      <c r="EY33" s="448"/>
      <c r="EZ33" s="448"/>
      <c r="FA33" s="448"/>
      <c r="FB33" s="448"/>
      <c r="FC33" s="448"/>
      <c r="FD33" s="448"/>
      <c r="FE33" s="448"/>
      <c r="FF33" s="448"/>
      <c r="FG33" s="448"/>
      <c r="FH33" s="448"/>
      <c r="FI33" s="448"/>
      <c r="FJ33" s="448"/>
      <c r="FK33" s="448"/>
      <c r="FL33" s="448"/>
      <c r="FM33" s="448"/>
      <c r="FN33" s="448"/>
      <c r="FO33" s="448"/>
      <c r="FP33" s="448"/>
      <c r="FQ33" s="448"/>
    </row>
    <row r="34" spans="1:173" customFormat="1" ht="17.25" customHeight="1" thickBot="1" x14ac:dyDescent="0.3">
      <c r="A34" s="87"/>
      <c r="B34" s="1451" t="s">
        <v>436</v>
      </c>
      <c r="C34" s="1452"/>
      <c r="D34" s="1452"/>
      <c r="E34" s="1452"/>
      <c r="F34" s="1452"/>
      <c r="G34" s="1452"/>
      <c r="H34" s="1452"/>
      <c r="I34" s="1452"/>
      <c r="J34" s="1452"/>
      <c r="K34" s="1452"/>
      <c r="L34" s="1452"/>
      <c r="M34" s="1452"/>
      <c r="N34" s="1452"/>
      <c r="O34" s="1452"/>
      <c r="P34" s="1452"/>
      <c r="Q34" s="1452"/>
      <c r="R34" s="1453"/>
      <c r="S34" s="447"/>
      <c r="T34" s="1445" t="str">
        <f>+B34</f>
        <v>Objetivos Intermédios</v>
      </c>
      <c r="U34" s="1446"/>
      <c r="V34" s="1446"/>
      <c r="W34" s="1446"/>
      <c r="X34" s="1446"/>
      <c r="Y34" s="1446"/>
      <c r="Z34" s="1446"/>
      <c r="AA34" s="1446"/>
      <c r="AB34" s="1446"/>
      <c r="AC34" s="1446"/>
      <c r="AD34" s="1446"/>
      <c r="AE34" s="1446"/>
      <c r="AF34" s="1446"/>
      <c r="AG34" s="1447"/>
      <c r="AH34" s="87"/>
      <c r="AI34" s="87"/>
      <c r="AJ34" s="447"/>
      <c r="AK34" s="447"/>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448"/>
      <c r="CF34" s="448"/>
      <c r="CG34" s="448"/>
      <c r="CH34" s="448"/>
      <c r="CI34" s="448"/>
      <c r="CJ34" s="448"/>
      <c r="CK34" s="448"/>
      <c r="CL34" s="448"/>
      <c r="CM34" s="448"/>
      <c r="CN34" s="448"/>
      <c r="CO34" s="448"/>
      <c r="CP34" s="448"/>
      <c r="CQ34" s="448"/>
      <c r="CR34" s="448"/>
      <c r="CS34" s="448"/>
      <c r="CT34" s="448"/>
      <c r="CU34" s="448"/>
      <c r="CV34" s="448"/>
      <c r="CW34" s="448"/>
      <c r="CX34" s="448"/>
      <c r="CY34" s="448"/>
      <c r="CZ34" s="448"/>
      <c r="DA34" s="448"/>
      <c r="DB34" s="448"/>
      <c r="DC34" s="448"/>
      <c r="DD34" s="448"/>
      <c r="DE34" s="448"/>
      <c r="DF34" s="448"/>
      <c r="DG34" s="448"/>
      <c r="DH34" s="448"/>
      <c r="DI34" s="448"/>
      <c r="DJ34" s="448"/>
      <c r="DK34" s="448"/>
      <c r="DL34" s="448"/>
      <c r="DM34" s="448"/>
      <c r="DN34" s="448"/>
      <c r="DO34" s="448"/>
      <c r="DP34" s="448"/>
      <c r="DQ34" s="448"/>
      <c r="DR34" s="448"/>
      <c r="DS34" s="448"/>
      <c r="DT34" s="448"/>
      <c r="DU34" s="448"/>
      <c r="DV34" s="448"/>
      <c r="DW34" s="448"/>
      <c r="DX34" s="448"/>
      <c r="DY34" s="448"/>
      <c r="DZ34" s="448"/>
      <c r="EA34" s="448"/>
      <c r="EB34" s="448"/>
      <c r="EC34" s="448"/>
      <c r="ED34" s="448"/>
      <c r="EE34" s="448"/>
      <c r="EF34" s="448"/>
      <c r="EG34" s="448"/>
      <c r="EH34" s="448"/>
      <c r="EI34" s="448"/>
      <c r="EJ34" s="448"/>
      <c r="EK34" s="448"/>
      <c r="EL34" s="448"/>
      <c r="EM34" s="448"/>
      <c r="EN34" s="448"/>
      <c r="EO34" s="448"/>
      <c r="EP34" s="448"/>
      <c r="EQ34" s="448"/>
      <c r="ER34" s="448"/>
      <c r="ES34" s="448"/>
      <c r="ET34" s="448"/>
      <c r="EU34" s="448"/>
      <c r="EV34" s="448"/>
      <c r="EW34" s="448"/>
      <c r="EX34" s="448"/>
      <c r="EY34" s="448"/>
      <c r="EZ34" s="448"/>
      <c r="FA34" s="448"/>
      <c r="FB34" s="448"/>
      <c r="FC34" s="448"/>
      <c r="FD34" s="448"/>
      <c r="FE34" s="448"/>
      <c r="FF34" s="448"/>
      <c r="FG34" s="448"/>
      <c r="FH34" s="448"/>
      <c r="FI34" s="448"/>
      <c r="FJ34" s="448"/>
      <c r="FK34" s="448"/>
      <c r="FL34" s="448"/>
      <c r="FM34" s="448"/>
      <c r="FN34" s="448"/>
      <c r="FO34" s="448"/>
      <c r="FP34" s="448"/>
      <c r="FQ34" s="448"/>
    </row>
    <row r="35" spans="1:173" ht="15.75" customHeight="1" thickBot="1" x14ac:dyDescent="0.25">
      <c r="B35" s="1439"/>
      <c r="C35" s="1440"/>
      <c r="D35" s="1440"/>
      <c r="E35" s="1440"/>
      <c r="F35" s="1440"/>
      <c r="G35" s="1440"/>
      <c r="H35" s="1440"/>
      <c r="I35" s="1440"/>
      <c r="J35" s="1440"/>
      <c r="K35" s="1440"/>
      <c r="L35" s="1440"/>
      <c r="M35" s="1440"/>
      <c r="N35" s="1440"/>
      <c r="O35" s="1440"/>
      <c r="P35" s="1440"/>
      <c r="Q35" s="1440"/>
      <c r="R35" s="1441"/>
      <c r="S35" s="447"/>
      <c r="T35" s="1448" t="str">
        <f>+T23</f>
        <v>1) aumentar as vendas</v>
      </c>
      <c r="U35" s="1449"/>
      <c r="V35" s="1449"/>
      <c r="W35" s="1449"/>
      <c r="X35" s="1449"/>
      <c r="Y35" s="1449"/>
      <c r="Z35" s="1449"/>
      <c r="AA35" s="1449"/>
      <c r="AB35" s="1449"/>
      <c r="AC35" s="1449"/>
      <c r="AD35" s="1449"/>
      <c r="AE35" s="1449"/>
      <c r="AF35" s="1449"/>
      <c r="AG35" s="1450"/>
      <c r="AJ35" s="447"/>
      <c r="AK35" s="447"/>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48"/>
      <c r="CB35" s="448"/>
      <c r="CC35" s="448"/>
      <c r="CD35" s="448"/>
      <c r="CE35" s="448"/>
      <c r="CF35" s="448"/>
      <c r="CG35" s="448"/>
      <c r="CH35" s="448"/>
      <c r="CI35" s="448"/>
      <c r="CJ35" s="448"/>
      <c r="CK35" s="448"/>
      <c r="CL35" s="448"/>
      <c r="CM35" s="448"/>
      <c r="CN35" s="448"/>
      <c r="CO35" s="448"/>
      <c r="CP35" s="448"/>
      <c r="CQ35" s="448"/>
      <c r="CR35" s="448"/>
      <c r="CS35" s="448"/>
      <c r="CT35" s="448"/>
      <c r="CU35" s="448"/>
      <c r="CV35" s="448"/>
      <c r="CW35" s="448"/>
      <c r="CX35" s="448"/>
      <c r="CY35" s="448"/>
      <c r="CZ35" s="448"/>
      <c r="DA35" s="448"/>
      <c r="DB35" s="448"/>
      <c r="DC35" s="448"/>
      <c r="DD35" s="448"/>
      <c r="DE35" s="448"/>
      <c r="DF35" s="448"/>
      <c r="DG35" s="448"/>
      <c r="DH35" s="448"/>
      <c r="DI35" s="448"/>
      <c r="DJ35" s="448"/>
      <c r="DK35" s="448"/>
      <c r="DL35" s="448"/>
      <c r="DM35" s="448"/>
      <c r="DN35" s="448"/>
      <c r="DO35" s="448"/>
      <c r="DP35" s="448"/>
      <c r="DQ35" s="448"/>
      <c r="DR35" s="448"/>
      <c r="DS35" s="448"/>
      <c r="DT35" s="448"/>
      <c r="DU35" s="448"/>
      <c r="DV35" s="448"/>
      <c r="DW35" s="448"/>
      <c r="DX35" s="448"/>
      <c r="DY35" s="448"/>
      <c r="DZ35" s="448"/>
      <c r="EA35" s="448"/>
      <c r="EB35" s="448"/>
      <c r="EC35" s="448"/>
      <c r="ED35" s="448"/>
      <c r="EE35" s="448"/>
      <c r="EF35" s="448"/>
      <c r="EG35" s="448"/>
      <c r="EH35" s="448"/>
      <c r="EI35" s="448"/>
      <c r="EJ35" s="448"/>
      <c r="EK35" s="448"/>
      <c r="EL35" s="448"/>
      <c r="EM35" s="448"/>
      <c r="EN35" s="448"/>
      <c r="EO35" s="448"/>
      <c r="EP35" s="448"/>
      <c r="EQ35" s="448"/>
      <c r="ER35" s="448"/>
      <c r="ES35" s="448"/>
      <c r="ET35" s="448"/>
      <c r="EU35" s="448"/>
      <c r="EV35" s="448"/>
      <c r="EW35" s="448"/>
      <c r="EX35" s="448"/>
      <c r="EY35" s="448"/>
      <c r="EZ35" s="448"/>
      <c r="FA35" s="448"/>
      <c r="FB35" s="448"/>
      <c r="FC35" s="448"/>
      <c r="FD35" s="448"/>
      <c r="FE35" s="448"/>
      <c r="FF35" s="448"/>
      <c r="FG35" s="448"/>
      <c r="FH35" s="448"/>
      <c r="FI35" s="448"/>
      <c r="FJ35" s="448"/>
      <c r="FK35" s="448"/>
      <c r="FL35" s="448"/>
      <c r="FM35" s="448"/>
      <c r="FN35" s="448"/>
      <c r="FO35" s="448"/>
      <c r="FP35" s="448"/>
      <c r="FQ35" s="448"/>
    </row>
    <row r="36" spans="1:173" ht="12.75" x14ac:dyDescent="0.2">
      <c r="B36" s="1433"/>
      <c r="C36" s="1434"/>
      <c r="D36" s="1434"/>
      <c r="E36" s="1434"/>
      <c r="F36" s="1434"/>
      <c r="G36" s="1434"/>
      <c r="H36" s="1434"/>
      <c r="I36" s="1434"/>
      <c r="J36" s="1434"/>
      <c r="K36" s="1434"/>
      <c r="L36" s="1434"/>
      <c r="M36" s="1434"/>
      <c r="N36" s="1434"/>
      <c r="O36" s="1434"/>
      <c r="P36" s="1434"/>
      <c r="Q36" s="1434"/>
      <c r="R36" s="1435"/>
      <c r="S36" s="447"/>
      <c r="T36" s="1442" t="s">
        <v>439</v>
      </c>
      <c r="U36" s="1443"/>
      <c r="V36" s="1443"/>
      <c r="W36" s="1443"/>
      <c r="X36" s="1443"/>
      <c r="Y36" s="1443"/>
      <c r="Z36" s="1443"/>
      <c r="AA36" s="1443"/>
      <c r="AB36" s="1443"/>
      <c r="AC36" s="1443"/>
      <c r="AD36" s="1443"/>
      <c r="AE36" s="1443"/>
      <c r="AF36" s="1443"/>
      <c r="AG36" s="1444"/>
      <c r="AJ36" s="447"/>
      <c r="AK36" s="447"/>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48"/>
      <c r="CU36" s="448"/>
      <c r="CV36" s="448"/>
      <c r="CW36" s="448"/>
      <c r="CX36" s="448"/>
      <c r="CY36" s="448"/>
      <c r="CZ36" s="448"/>
      <c r="DA36" s="448"/>
      <c r="DB36" s="448"/>
      <c r="DC36" s="448"/>
      <c r="DD36" s="448"/>
      <c r="DE36" s="448"/>
      <c r="DF36" s="448"/>
      <c r="DG36" s="448"/>
      <c r="DH36" s="448"/>
      <c r="DI36" s="448"/>
      <c r="DJ36" s="448"/>
      <c r="DK36" s="448"/>
      <c r="DL36" s="448"/>
      <c r="DM36" s="448"/>
      <c r="DN36" s="448"/>
      <c r="DO36" s="448"/>
      <c r="DP36" s="448"/>
      <c r="DQ36" s="448"/>
      <c r="DR36" s="448"/>
      <c r="DS36" s="448"/>
      <c r="DT36" s="448"/>
      <c r="DU36" s="448"/>
      <c r="DV36" s="448"/>
      <c r="DW36" s="448"/>
      <c r="DX36" s="448"/>
      <c r="DY36" s="448"/>
      <c r="DZ36" s="448"/>
      <c r="EA36" s="448"/>
      <c r="EB36" s="448"/>
      <c r="EC36" s="448"/>
      <c r="ED36" s="448"/>
      <c r="EE36" s="448"/>
      <c r="EF36" s="448"/>
      <c r="EG36" s="448"/>
      <c r="EH36" s="448"/>
      <c r="EI36" s="448"/>
      <c r="EJ36" s="448"/>
      <c r="EK36" s="448"/>
      <c r="EL36" s="448"/>
      <c r="EM36" s="448"/>
      <c r="EN36" s="448"/>
      <c r="EO36" s="448"/>
      <c r="EP36" s="448"/>
      <c r="EQ36" s="448"/>
      <c r="ER36" s="448"/>
      <c r="ES36" s="448"/>
      <c r="ET36" s="448"/>
      <c r="EU36" s="448"/>
      <c r="EV36" s="448"/>
      <c r="EW36" s="448"/>
      <c r="EX36" s="448"/>
      <c r="EY36" s="448"/>
      <c r="EZ36" s="448"/>
      <c r="FA36" s="448"/>
      <c r="FB36" s="448"/>
      <c r="FC36" s="448"/>
      <c r="FD36" s="448"/>
      <c r="FE36" s="448"/>
      <c r="FF36" s="448"/>
      <c r="FG36" s="448"/>
      <c r="FH36" s="448"/>
      <c r="FI36" s="448"/>
      <c r="FJ36" s="448"/>
      <c r="FK36" s="448"/>
      <c r="FL36" s="448"/>
      <c r="FM36" s="448"/>
      <c r="FN36" s="448"/>
      <c r="FO36" s="448"/>
      <c r="FP36" s="448"/>
      <c r="FQ36" s="448"/>
    </row>
    <row r="37" spans="1:173" ht="15.75" customHeight="1" thickBot="1" x14ac:dyDescent="0.25">
      <c r="B37" s="1433"/>
      <c r="C37" s="1434"/>
      <c r="D37" s="1434"/>
      <c r="E37" s="1434"/>
      <c r="F37" s="1434"/>
      <c r="G37" s="1434"/>
      <c r="H37" s="1434"/>
      <c r="I37" s="1434"/>
      <c r="J37" s="1434"/>
      <c r="K37" s="1434"/>
      <c r="L37" s="1434"/>
      <c r="M37" s="1434"/>
      <c r="N37" s="1434"/>
      <c r="O37" s="1434"/>
      <c r="P37" s="1434"/>
      <c r="Q37" s="1434"/>
      <c r="R37" s="1435"/>
      <c r="S37" s="447"/>
      <c r="T37" s="1463" t="s">
        <v>440</v>
      </c>
      <c r="U37" s="1464"/>
      <c r="V37" s="1464"/>
      <c r="W37" s="1464"/>
      <c r="X37" s="1464"/>
      <c r="Y37" s="1464"/>
      <c r="Z37" s="1464"/>
      <c r="AA37" s="1464"/>
      <c r="AB37" s="1464"/>
      <c r="AC37" s="1464"/>
      <c r="AD37" s="1464"/>
      <c r="AE37" s="1464"/>
      <c r="AF37" s="1464"/>
      <c r="AG37" s="1465"/>
      <c r="AJ37" s="447"/>
      <c r="AK37" s="447"/>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48"/>
      <c r="CO37" s="448"/>
      <c r="CP37" s="448"/>
      <c r="CQ37" s="448"/>
      <c r="CR37" s="448"/>
      <c r="CS37" s="448"/>
      <c r="CT37" s="448"/>
      <c r="CU37" s="448"/>
      <c r="CV37" s="448"/>
      <c r="CW37" s="448"/>
      <c r="CX37" s="448"/>
      <c r="CY37" s="448"/>
      <c r="CZ37" s="448"/>
      <c r="DA37" s="448"/>
      <c r="DB37" s="448"/>
      <c r="DC37" s="448"/>
      <c r="DD37" s="448"/>
      <c r="DE37" s="448"/>
      <c r="DF37" s="448"/>
      <c r="DG37" s="448"/>
      <c r="DH37" s="448"/>
      <c r="DI37" s="448"/>
      <c r="DJ37" s="448"/>
      <c r="DK37" s="448"/>
      <c r="DL37" s="448"/>
      <c r="DM37" s="448"/>
      <c r="DN37" s="448"/>
      <c r="DO37" s="448"/>
      <c r="DP37" s="448"/>
      <c r="DQ37" s="448"/>
      <c r="DR37" s="448"/>
      <c r="DS37" s="448"/>
      <c r="DT37" s="448"/>
      <c r="DU37" s="448"/>
      <c r="DV37" s="448"/>
      <c r="DW37" s="448"/>
      <c r="DX37" s="448"/>
      <c r="DY37" s="448"/>
      <c r="DZ37" s="448"/>
      <c r="EA37" s="448"/>
      <c r="EB37" s="448"/>
      <c r="EC37" s="448"/>
      <c r="ED37" s="448"/>
      <c r="EE37" s="448"/>
      <c r="EF37" s="448"/>
      <c r="EG37" s="448"/>
      <c r="EH37" s="448"/>
      <c r="EI37" s="448"/>
      <c r="EJ37" s="448"/>
      <c r="EK37" s="448"/>
      <c r="EL37" s="448"/>
      <c r="EM37" s="448"/>
      <c r="EN37" s="448"/>
      <c r="EO37" s="448"/>
      <c r="EP37" s="448"/>
      <c r="EQ37" s="448"/>
      <c r="ER37" s="448"/>
      <c r="ES37" s="448"/>
      <c r="ET37" s="448"/>
      <c r="EU37" s="448"/>
      <c r="EV37" s="448"/>
      <c r="EW37" s="448"/>
      <c r="EX37" s="448"/>
      <c r="EY37" s="448"/>
      <c r="EZ37" s="448"/>
      <c r="FA37" s="448"/>
      <c r="FB37" s="448"/>
      <c r="FC37" s="448"/>
      <c r="FD37" s="448"/>
      <c r="FE37" s="448"/>
      <c r="FF37" s="448"/>
      <c r="FG37" s="448"/>
      <c r="FH37" s="448"/>
      <c r="FI37" s="448"/>
      <c r="FJ37" s="448"/>
      <c r="FK37" s="448"/>
      <c r="FL37" s="448"/>
      <c r="FM37" s="448"/>
      <c r="FN37" s="448"/>
      <c r="FO37" s="448"/>
      <c r="FP37" s="448"/>
      <c r="FQ37" s="448"/>
    </row>
    <row r="38" spans="1:173" ht="15.75" customHeight="1" thickBot="1" x14ac:dyDescent="0.25">
      <c r="B38" s="1436"/>
      <c r="C38" s="1437"/>
      <c r="D38" s="1437"/>
      <c r="E38" s="1437"/>
      <c r="F38" s="1437"/>
      <c r="G38" s="1437"/>
      <c r="H38" s="1437"/>
      <c r="I38" s="1437"/>
      <c r="J38" s="1437"/>
      <c r="K38" s="1437"/>
      <c r="L38" s="1437"/>
      <c r="M38" s="1437"/>
      <c r="N38" s="1437"/>
      <c r="O38" s="1437"/>
      <c r="P38" s="1437"/>
      <c r="Q38" s="1437"/>
      <c r="R38" s="1438"/>
      <c r="S38" s="447"/>
      <c r="T38" s="1448" t="str">
        <f>+T24</f>
        <v>2) desenvolver novos produtos ou serviços</v>
      </c>
      <c r="U38" s="1449"/>
      <c r="V38" s="1449"/>
      <c r="W38" s="1449"/>
      <c r="X38" s="1449"/>
      <c r="Y38" s="1449"/>
      <c r="Z38" s="1449"/>
      <c r="AA38" s="1449"/>
      <c r="AB38" s="1449"/>
      <c r="AC38" s="1449"/>
      <c r="AD38" s="1449"/>
      <c r="AE38" s="1449"/>
      <c r="AF38" s="1449"/>
      <c r="AG38" s="1450"/>
      <c r="AJ38" s="447"/>
      <c r="AK38" s="447"/>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48"/>
      <c r="EC38" s="448"/>
      <c r="ED38" s="448"/>
      <c r="EE38" s="448"/>
      <c r="EF38" s="448"/>
      <c r="EG38" s="448"/>
      <c r="EH38" s="448"/>
      <c r="EI38" s="448"/>
      <c r="EJ38" s="448"/>
      <c r="EK38" s="448"/>
      <c r="EL38" s="448"/>
      <c r="EM38" s="448"/>
      <c r="EN38" s="448"/>
      <c r="EO38" s="448"/>
      <c r="EP38" s="448"/>
      <c r="EQ38" s="448"/>
      <c r="ER38" s="448"/>
      <c r="ES38" s="448"/>
      <c r="ET38" s="448"/>
      <c r="EU38" s="448"/>
      <c r="EV38" s="448"/>
      <c r="EW38" s="448"/>
      <c r="EX38" s="448"/>
      <c r="EY38" s="448"/>
      <c r="EZ38" s="448"/>
      <c r="FA38" s="448"/>
      <c r="FB38" s="448"/>
      <c r="FC38" s="448"/>
      <c r="FD38" s="448"/>
      <c r="FE38" s="448"/>
      <c r="FF38" s="448"/>
      <c r="FG38" s="448"/>
      <c r="FH38" s="448"/>
      <c r="FI38" s="448"/>
      <c r="FJ38" s="448"/>
      <c r="FK38" s="448"/>
      <c r="FL38" s="448"/>
      <c r="FM38" s="448"/>
      <c r="FN38" s="448"/>
      <c r="FO38" s="448"/>
      <c r="FP38" s="448"/>
      <c r="FQ38" s="448"/>
    </row>
    <row r="39" spans="1:173" ht="15" customHeight="1" x14ac:dyDescent="0.2">
      <c r="B39" s="1433"/>
      <c r="C39" s="1434"/>
      <c r="D39" s="1434"/>
      <c r="E39" s="1434"/>
      <c r="F39" s="1434"/>
      <c r="G39" s="1434"/>
      <c r="H39" s="1434"/>
      <c r="I39" s="1434"/>
      <c r="J39" s="1434"/>
      <c r="K39" s="1434"/>
      <c r="L39" s="1434"/>
      <c r="M39" s="1434"/>
      <c r="N39" s="1434"/>
      <c r="O39" s="1434"/>
      <c r="P39" s="1434"/>
      <c r="Q39" s="1434"/>
      <c r="R39" s="1435"/>
      <c r="S39" s="447"/>
      <c r="T39" s="1442" t="s">
        <v>444</v>
      </c>
      <c r="U39" s="1443"/>
      <c r="V39" s="1443"/>
      <c r="W39" s="1443"/>
      <c r="X39" s="1443"/>
      <c r="Y39" s="1443"/>
      <c r="Z39" s="1443"/>
      <c r="AA39" s="1443"/>
      <c r="AB39" s="1443"/>
      <c r="AC39" s="1443"/>
      <c r="AD39" s="1443"/>
      <c r="AE39" s="1443"/>
      <c r="AF39" s="1443"/>
      <c r="AG39" s="1444"/>
      <c r="AJ39" s="447"/>
      <c r="AK39" s="447"/>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48"/>
      <c r="EC39" s="448"/>
      <c r="ED39" s="448"/>
      <c r="EE39" s="448"/>
      <c r="EF39" s="448"/>
      <c r="EG39" s="448"/>
      <c r="EH39" s="448"/>
      <c r="EI39" s="448"/>
      <c r="EJ39" s="448"/>
      <c r="EK39" s="448"/>
      <c r="EL39" s="448"/>
      <c r="EM39" s="448"/>
      <c r="EN39" s="448"/>
      <c r="EO39" s="448"/>
      <c r="EP39" s="448"/>
      <c r="EQ39" s="448"/>
      <c r="ER39" s="448"/>
      <c r="ES39" s="448"/>
      <c r="ET39" s="448"/>
      <c r="EU39" s="448"/>
      <c r="EV39" s="448"/>
      <c r="EW39" s="448"/>
      <c r="EX39" s="448"/>
      <c r="EY39" s="448"/>
      <c r="EZ39" s="448"/>
      <c r="FA39" s="448"/>
      <c r="FB39" s="448"/>
      <c r="FC39" s="448"/>
      <c r="FD39" s="448"/>
      <c r="FE39" s="448"/>
      <c r="FF39" s="448"/>
      <c r="FG39" s="448"/>
      <c r="FH39" s="448"/>
      <c r="FI39" s="448"/>
      <c r="FJ39" s="448"/>
      <c r="FK39" s="448"/>
      <c r="FL39" s="448"/>
      <c r="FM39" s="448"/>
      <c r="FN39" s="448"/>
      <c r="FO39" s="448"/>
      <c r="FP39" s="448"/>
      <c r="FQ39" s="448"/>
    </row>
    <row r="40" spans="1:173" ht="15.75" customHeight="1" thickBot="1" x14ac:dyDescent="0.25">
      <c r="B40" s="1433"/>
      <c r="C40" s="1434"/>
      <c r="D40" s="1434"/>
      <c r="E40" s="1434"/>
      <c r="F40" s="1434"/>
      <c r="G40" s="1434"/>
      <c r="H40" s="1434"/>
      <c r="I40" s="1434"/>
      <c r="J40" s="1434"/>
      <c r="K40" s="1434"/>
      <c r="L40" s="1434"/>
      <c r="M40" s="1434"/>
      <c r="N40" s="1434"/>
      <c r="O40" s="1434"/>
      <c r="P40" s="1434"/>
      <c r="Q40" s="1434"/>
      <c r="R40" s="1435"/>
      <c r="S40" s="447"/>
      <c r="T40" s="1463" t="s">
        <v>445</v>
      </c>
      <c r="U40" s="1464"/>
      <c r="V40" s="1464"/>
      <c r="W40" s="1464"/>
      <c r="X40" s="1464"/>
      <c r="Y40" s="1464"/>
      <c r="Z40" s="1464"/>
      <c r="AA40" s="1464"/>
      <c r="AB40" s="1464"/>
      <c r="AC40" s="1464"/>
      <c r="AD40" s="1464"/>
      <c r="AE40" s="1464"/>
      <c r="AF40" s="1464"/>
      <c r="AG40" s="1465"/>
      <c r="AJ40" s="447"/>
      <c r="AK40" s="447"/>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48"/>
      <c r="EC40" s="448"/>
      <c r="ED40" s="448"/>
      <c r="EE40" s="448"/>
      <c r="EF40" s="448"/>
      <c r="EG40" s="448"/>
      <c r="EH40" s="448"/>
      <c r="EI40" s="448"/>
      <c r="EJ40" s="448"/>
      <c r="EK40" s="448"/>
      <c r="EL40" s="448"/>
      <c r="EM40" s="448"/>
      <c r="EN40" s="448"/>
      <c r="EO40" s="448"/>
      <c r="EP40" s="448"/>
      <c r="EQ40" s="448"/>
      <c r="ER40" s="448"/>
      <c r="ES40" s="448"/>
      <c r="ET40" s="448"/>
      <c r="EU40" s="448"/>
      <c r="EV40" s="448"/>
      <c r="EW40" s="448"/>
      <c r="EX40" s="448"/>
      <c r="EY40" s="448"/>
      <c r="EZ40" s="448"/>
      <c r="FA40" s="448"/>
      <c r="FB40" s="448"/>
      <c r="FC40" s="448"/>
      <c r="FD40" s="448"/>
      <c r="FE40" s="448"/>
      <c r="FF40" s="448"/>
      <c r="FG40" s="448"/>
      <c r="FH40" s="448"/>
      <c r="FI40" s="448"/>
      <c r="FJ40" s="448"/>
      <c r="FK40" s="448"/>
      <c r="FL40" s="448"/>
      <c r="FM40" s="448"/>
      <c r="FN40" s="448"/>
      <c r="FO40" s="448"/>
      <c r="FP40" s="448"/>
      <c r="FQ40" s="448"/>
    </row>
    <row r="41" spans="1:173" ht="15.75" customHeight="1" thickBot="1" x14ac:dyDescent="0.25">
      <c r="B41" s="1436"/>
      <c r="C41" s="1437"/>
      <c r="D41" s="1437"/>
      <c r="E41" s="1437"/>
      <c r="F41" s="1437"/>
      <c r="G41" s="1437"/>
      <c r="H41" s="1437"/>
      <c r="I41" s="1437"/>
      <c r="J41" s="1437"/>
      <c r="K41" s="1437"/>
      <c r="L41" s="1437"/>
      <c r="M41" s="1437"/>
      <c r="N41" s="1437"/>
      <c r="O41" s="1437"/>
      <c r="P41" s="1437"/>
      <c r="Q41" s="1437"/>
      <c r="R41" s="1438"/>
      <c r="S41" s="447"/>
      <c r="T41" s="1448" t="str">
        <f>+T25</f>
        <v>3) melhorar a notoriedade da empresa no mercado internacional</v>
      </c>
      <c r="U41" s="1449"/>
      <c r="V41" s="1449"/>
      <c r="W41" s="1449"/>
      <c r="X41" s="1449"/>
      <c r="Y41" s="1449"/>
      <c r="Z41" s="1449"/>
      <c r="AA41" s="1449"/>
      <c r="AB41" s="1449"/>
      <c r="AC41" s="1449"/>
      <c r="AD41" s="1449"/>
      <c r="AE41" s="1449"/>
      <c r="AF41" s="1449"/>
      <c r="AG41" s="1450"/>
      <c r="AJ41" s="447"/>
      <c r="AK41" s="447"/>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48"/>
      <c r="EC41" s="448"/>
      <c r="ED41" s="448"/>
      <c r="EE41" s="448"/>
      <c r="EF41" s="448"/>
      <c r="EG41" s="448"/>
      <c r="EH41" s="448"/>
      <c r="EI41" s="448"/>
      <c r="EJ41" s="448"/>
      <c r="EK41" s="448"/>
      <c r="EL41" s="448"/>
      <c r="EM41" s="448"/>
      <c r="EN41" s="448"/>
      <c r="EO41" s="448"/>
      <c r="EP41" s="448"/>
      <c r="EQ41" s="448"/>
      <c r="ER41" s="448"/>
      <c r="ES41" s="448"/>
      <c r="ET41" s="448"/>
      <c r="EU41" s="448"/>
      <c r="EV41" s="448"/>
      <c r="EW41" s="448"/>
      <c r="EX41" s="448"/>
      <c r="EY41" s="448"/>
      <c r="EZ41" s="448"/>
      <c r="FA41" s="448"/>
      <c r="FB41" s="448"/>
      <c r="FC41" s="448"/>
      <c r="FD41" s="448"/>
      <c r="FE41" s="448"/>
      <c r="FF41" s="448"/>
      <c r="FG41" s="448"/>
      <c r="FH41" s="448"/>
      <c r="FI41" s="448"/>
      <c r="FJ41" s="448"/>
      <c r="FK41" s="448"/>
      <c r="FL41" s="448"/>
      <c r="FM41" s="448"/>
      <c r="FN41" s="448"/>
      <c r="FO41" s="448"/>
      <c r="FP41" s="448"/>
      <c r="FQ41" s="448"/>
    </row>
    <row r="42" spans="1:173" ht="15" customHeight="1" x14ac:dyDescent="0.2">
      <c r="B42" s="1433"/>
      <c r="C42" s="1434"/>
      <c r="D42" s="1434"/>
      <c r="E42" s="1434"/>
      <c r="F42" s="1434"/>
      <c r="G42" s="1434"/>
      <c r="H42" s="1434"/>
      <c r="I42" s="1434"/>
      <c r="J42" s="1434"/>
      <c r="K42" s="1434"/>
      <c r="L42" s="1434"/>
      <c r="M42" s="1434"/>
      <c r="N42" s="1434"/>
      <c r="O42" s="1434"/>
      <c r="P42" s="1434"/>
      <c r="Q42" s="1434"/>
      <c r="R42" s="1435"/>
      <c r="S42" s="447"/>
      <c r="T42" s="1442" t="s">
        <v>467</v>
      </c>
      <c r="U42" s="1443"/>
      <c r="V42" s="1443"/>
      <c r="W42" s="1443"/>
      <c r="X42" s="1443"/>
      <c r="Y42" s="1443"/>
      <c r="Z42" s="1443"/>
      <c r="AA42" s="1443"/>
      <c r="AB42" s="1443"/>
      <c r="AC42" s="1443"/>
      <c r="AD42" s="1443"/>
      <c r="AE42" s="1443"/>
      <c r="AF42" s="1443"/>
      <c r="AG42" s="1444"/>
      <c r="AJ42" s="447"/>
      <c r="AK42" s="447"/>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448"/>
      <c r="BS42" s="448"/>
      <c r="BT42" s="448"/>
      <c r="BU42" s="448"/>
      <c r="BV42" s="448"/>
      <c r="BW42" s="448"/>
      <c r="BX42" s="448"/>
      <c r="BY42" s="448"/>
      <c r="BZ42" s="448"/>
      <c r="CA42" s="448"/>
      <c r="CB42" s="448"/>
      <c r="CC42" s="448"/>
      <c r="CD42" s="448"/>
      <c r="CE42" s="448"/>
      <c r="CF42" s="448"/>
      <c r="CG42" s="448"/>
      <c r="CH42" s="448"/>
      <c r="CI42" s="448"/>
      <c r="CJ42" s="448"/>
      <c r="CK42" s="448"/>
      <c r="CL42" s="448"/>
      <c r="CM42" s="448"/>
      <c r="CN42" s="448"/>
      <c r="CO42" s="448"/>
      <c r="CP42" s="448"/>
      <c r="CQ42" s="448"/>
      <c r="CR42" s="448"/>
      <c r="CS42" s="448"/>
      <c r="CT42" s="448"/>
      <c r="CU42" s="448"/>
      <c r="CV42" s="448"/>
      <c r="CW42" s="448"/>
      <c r="CX42" s="448"/>
      <c r="CY42" s="448"/>
      <c r="CZ42" s="448"/>
      <c r="DA42" s="448"/>
      <c r="DB42" s="448"/>
      <c r="DC42" s="448"/>
      <c r="DD42" s="448"/>
      <c r="DE42" s="448"/>
      <c r="DF42" s="448"/>
      <c r="DG42" s="448"/>
      <c r="DH42" s="448"/>
      <c r="DI42" s="448"/>
      <c r="DJ42" s="448"/>
      <c r="DK42" s="448"/>
      <c r="DL42" s="448"/>
      <c r="DM42" s="448"/>
      <c r="DN42" s="448"/>
      <c r="DO42" s="448"/>
      <c r="DP42" s="448"/>
      <c r="DQ42" s="448"/>
      <c r="DR42" s="448"/>
      <c r="DS42" s="448"/>
      <c r="DT42" s="448"/>
      <c r="DU42" s="448"/>
      <c r="DV42" s="448"/>
      <c r="DW42" s="448"/>
      <c r="DX42" s="448"/>
      <c r="DY42" s="448"/>
      <c r="DZ42" s="448"/>
      <c r="EA42" s="448"/>
      <c r="EB42" s="448"/>
      <c r="EC42" s="448"/>
      <c r="ED42" s="448"/>
      <c r="EE42" s="448"/>
      <c r="EF42" s="448"/>
      <c r="EG42" s="448"/>
      <c r="EH42" s="448"/>
      <c r="EI42" s="448"/>
      <c r="EJ42" s="448"/>
      <c r="EK42" s="448"/>
      <c r="EL42" s="448"/>
      <c r="EM42" s="448"/>
      <c r="EN42" s="448"/>
      <c r="EO42" s="448"/>
      <c r="EP42" s="448"/>
      <c r="EQ42" s="448"/>
      <c r="ER42" s="448"/>
      <c r="ES42" s="448"/>
      <c r="ET42" s="448"/>
      <c r="EU42" s="448"/>
      <c r="EV42" s="448"/>
      <c r="EW42" s="448"/>
      <c r="EX42" s="448"/>
      <c r="EY42" s="448"/>
      <c r="EZ42" s="448"/>
      <c r="FA42" s="448"/>
      <c r="FB42" s="448"/>
      <c r="FC42" s="448"/>
      <c r="FD42" s="448"/>
      <c r="FE42" s="448"/>
      <c r="FF42" s="448"/>
      <c r="FG42" s="448"/>
      <c r="FH42" s="448"/>
      <c r="FI42" s="448"/>
      <c r="FJ42" s="448"/>
      <c r="FK42" s="448"/>
      <c r="FL42" s="448"/>
      <c r="FM42" s="448"/>
      <c r="FN42" s="448"/>
      <c r="FO42" s="448"/>
      <c r="FP42" s="448"/>
      <c r="FQ42" s="448"/>
    </row>
    <row r="43" spans="1:173" ht="15.75" customHeight="1" thickBot="1" x14ac:dyDescent="0.25">
      <c r="B43" s="1433"/>
      <c r="C43" s="1434"/>
      <c r="D43" s="1434"/>
      <c r="E43" s="1434"/>
      <c r="F43" s="1434"/>
      <c r="G43" s="1434"/>
      <c r="H43" s="1434"/>
      <c r="I43" s="1434"/>
      <c r="J43" s="1434"/>
      <c r="K43" s="1434"/>
      <c r="L43" s="1434"/>
      <c r="M43" s="1434"/>
      <c r="N43" s="1434"/>
      <c r="O43" s="1434"/>
      <c r="P43" s="1434"/>
      <c r="Q43" s="1434"/>
      <c r="R43" s="1435"/>
      <c r="S43" s="447"/>
      <c r="T43" s="1463" t="s">
        <v>446</v>
      </c>
      <c r="U43" s="1464"/>
      <c r="V43" s="1464"/>
      <c r="W43" s="1464"/>
      <c r="X43" s="1464"/>
      <c r="Y43" s="1464"/>
      <c r="Z43" s="1464"/>
      <c r="AA43" s="1464"/>
      <c r="AB43" s="1464"/>
      <c r="AC43" s="1464"/>
      <c r="AD43" s="1464"/>
      <c r="AE43" s="1464"/>
      <c r="AF43" s="1464"/>
      <c r="AG43" s="1465"/>
      <c r="AJ43" s="447"/>
      <c r="AK43" s="447"/>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8"/>
      <c r="BJ43" s="448"/>
      <c r="BK43" s="448"/>
      <c r="BL43" s="448"/>
      <c r="BM43" s="448"/>
      <c r="BN43" s="448"/>
      <c r="BO43" s="448"/>
      <c r="BP43" s="448"/>
      <c r="BQ43" s="448"/>
      <c r="BR43" s="448"/>
      <c r="BS43" s="448"/>
      <c r="BT43" s="448"/>
      <c r="BU43" s="448"/>
      <c r="BV43" s="448"/>
      <c r="BW43" s="448"/>
      <c r="BX43" s="448"/>
      <c r="BY43" s="448"/>
      <c r="BZ43" s="448"/>
      <c r="CA43" s="448"/>
      <c r="CB43" s="448"/>
      <c r="CC43" s="448"/>
      <c r="CD43" s="448"/>
      <c r="CE43" s="448"/>
      <c r="CF43" s="448"/>
      <c r="CG43" s="448"/>
      <c r="CH43" s="448"/>
      <c r="CI43" s="448"/>
      <c r="CJ43" s="448"/>
      <c r="CK43" s="448"/>
      <c r="CL43" s="448"/>
      <c r="CM43" s="448"/>
      <c r="CN43" s="448"/>
      <c r="CO43" s="448"/>
      <c r="CP43" s="448"/>
      <c r="CQ43" s="448"/>
      <c r="CR43" s="448"/>
      <c r="CS43" s="448"/>
      <c r="CT43" s="448"/>
      <c r="CU43" s="448"/>
      <c r="CV43" s="448"/>
      <c r="CW43" s="448"/>
      <c r="CX43" s="448"/>
      <c r="CY43" s="448"/>
      <c r="CZ43" s="448"/>
      <c r="DA43" s="448"/>
      <c r="DB43" s="448"/>
      <c r="DC43" s="448"/>
      <c r="DD43" s="448"/>
      <c r="DE43" s="448"/>
      <c r="DF43" s="448"/>
      <c r="DG43" s="448"/>
      <c r="DH43" s="448"/>
      <c r="DI43" s="448"/>
      <c r="DJ43" s="448"/>
      <c r="DK43" s="448"/>
      <c r="DL43" s="448"/>
      <c r="DM43" s="448"/>
      <c r="DN43" s="448"/>
      <c r="DO43" s="448"/>
      <c r="DP43" s="448"/>
      <c r="DQ43" s="448"/>
      <c r="DR43" s="448"/>
      <c r="DS43" s="448"/>
      <c r="DT43" s="448"/>
      <c r="DU43" s="448"/>
      <c r="DV43" s="448"/>
      <c r="DW43" s="448"/>
      <c r="DX43" s="448"/>
      <c r="DY43" s="448"/>
      <c r="DZ43" s="448"/>
      <c r="EA43" s="448"/>
      <c r="EB43" s="448"/>
      <c r="EC43" s="448"/>
      <c r="ED43" s="448"/>
      <c r="EE43" s="448"/>
      <c r="EF43" s="448"/>
      <c r="EG43" s="448"/>
      <c r="EH43" s="448"/>
      <c r="EI43" s="448"/>
      <c r="EJ43" s="448"/>
      <c r="EK43" s="448"/>
      <c r="EL43" s="448"/>
      <c r="EM43" s="448"/>
      <c r="EN43" s="448"/>
      <c r="EO43" s="448"/>
      <c r="EP43" s="448"/>
      <c r="EQ43" s="448"/>
      <c r="ER43" s="448"/>
      <c r="ES43" s="448"/>
      <c r="ET43" s="448"/>
      <c r="EU43" s="448"/>
      <c r="EV43" s="448"/>
      <c r="EW43" s="448"/>
      <c r="EX43" s="448"/>
      <c r="EY43" s="448"/>
      <c r="EZ43" s="448"/>
      <c r="FA43" s="448"/>
      <c r="FB43" s="448"/>
      <c r="FC43" s="448"/>
      <c r="FD43" s="448"/>
      <c r="FE43" s="448"/>
      <c r="FF43" s="448"/>
      <c r="FG43" s="448"/>
      <c r="FH43" s="448"/>
      <c r="FI43" s="448"/>
      <c r="FJ43" s="448"/>
      <c r="FK43" s="448"/>
      <c r="FL43" s="448"/>
      <c r="FM43" s="448"/>
      <c r="FN43" s="448"/>
      <c r="FO43" s="448"/>
      <c r="FP43" s="448"/>
      <c r="FQ43" s="448"/>
    </row>
    <row r="44" spans="1:173" ht="12.75" customHeight="1" thickBot="1" x14ac:dyDescent="0.25">
      <c r="B44" s="1436"/>
      <c r="C44" s="1437"/>
      <c r="D44" s="1437"/>
      <c r="E44" s="1437"/>
      <c r="F44" s="1437"/>
      <c r="G44" s="1437"/>
      <c r="H44" s="1437"/>
      <c r="I44" s="1437"/>
      <c r="J44" s="1437"/>
      <c r="K44" s="1437"/>
      <c r="L44" s="1437"/>
      <c r="M44" s="1437"/>
      <c r="N44" s="1437"/>
      <c r="O44" s="1437"/>
      <c r="P44" s="1437"/>
      <c r="Q44" s="1437"/>
      <c r="R44" s="1438"/>
      <c r="S44" s="447"/>
      <c r="T44" s="1448" t="str">
        <f>+T26</f>
        <v>4) contribuir para a preservação do ambiente, desenvolvimento das comunidades locais e colaboradores</v>
      </c>
      <c r="U44" s="1449"/>
      <c r="V44" s="1449"/>
      <c r="W44" s="1449"/>
      <c r="X44" s="1449"/>
      <c r="Y44" s="1449"/>
      <c r="Z44" s="1449"/>
      <c r="AA44" s="1449"/>
      <c r="AB44" s="1449"/>
      <c r="AC44" s="1449"/>
      <c r="AD44" s="1449"/>
      <c r="AE44" s="1449"/>
      <c r="AF44" s="1449"/>
      <c r="AG44" s="1450"/>
      <c r="AJ44" s="447"/>
      <c r="AK44" s="447"/>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48"/>
      <c r="DI44" s="448"/>
      <c r="DJ44" s="448"/>
      <c r="DK44" s="448"/>
      <c r="DL44" s="448"/>
      <c r="DM44" s="448"/>
      <c r="DN44" s="448"/>
      <c r="DO44" s="448"/>
      <c r="DP44" s="448"/>
      <c r="DQ44" s="448"/>
      <c r="DR44" s="448"/>
      <c r="DS44" s="448"/>
      <c r="DT44" s="448"/>
      <c r="DU44" s="448"/>
      <c r="DV44" s="448"/>
      <c r="DW44" s="448"/>
      <c r="DX44" s="448"/>
      <c r="DY44" s="448"/>
      <c r="DZ44" s="448"/>
      <c r="EA44" s="448"/>
      <c r="EB44" s="448"/>
      <c r="EC44" s="448"/>
      <c r="ED44" s="448"/>
      <c r="EE44" s="448"/>
      <c r="EF44" s="448"/>
      <c r="EG44" s="448"/>
      <c r="EH44" s="448"/>
      <c r="EI44" s="448"/>
      <c r="EJ44" s="448"/>
      <c r="EK44" s="448"/>
      <c r="EL44" s="448"/>
      <c r="EM44" s="448"/>
      <c r="EN44" s="448"/>
      <c r="EO44" s="448"/>
      <c r="EP44" s="448"/>
      <c r="EQ44" s="448"/>
      <c r="ER44" s="448"/>
      <c r="ES44" s="448"/>
      <c r="ET44" s="448"/>
      <c r="EU44" s="448"/>
      <c r="EV44" s="448"/>
      <c r="EW44" s="448"/>
      <c r="EX44" s="448"/>
      <c r="EY44" s="448"/>
      <c r="EZ44" s="448"/>
      <c r="FA44" s="448"/>
      <c r="FB44" s="448"/>
      <c r="FC44" s="448"/>
      <c r="FD44" s="448"/>
      <c r="FE44" s="448"/>
      <c r="FF44" s="448"/>
      <c r="FG44" s="448"/>
      <c r="FH44" s="448"/>
      <c r="FI44" s="448"/>
      <c r="FJ44" s="448"/>
      <c r="FK44" s="448"/>
      <c r="FL44" s="448"/>
      <c r="FM44" s="448"/>
      <c r="FN44" s="448"/>
      <c r="FO44" s="448"/>
      <c r="FP44" s="448"/>
      <c r="FQ44" s="448"/>
    </row>
    <row r="45" spans="1:173" ht="15" customHeight="1" x14ac:dyDescent="0.2">
      <c r="B45" s="1433"/>
      <c r="C45" s="1434"/>
      <c r="D45" s="1434"/>
      <c r="E45" s="1434"/>
      <c r="F45" s="1434"/>
      <c r="G45" s="1434"/>
      <c r="H45" s="1434"/>
      <c r="I45" s="1434"/>
      <c r="J45" s="1434"/>
      <c r="K45" s="1434"/>
      <c r="L45" s="1434"/>
      <c r="M45" s="1434"/>
      <c r="N45" s="1434"/>
      <c r="O45" s="1434"/>
      <c r="P45" s="1434"/>
      <c r="Q45" s="1434"/>
      <c r="R45" s="1435"/>
      <c r="S45" s="447"/>
      <c r="T45" s="1442" t="s">
        <v>447</v>
      </c>
      <c r="U45" s="1443"/>
      <c r="V45" s="1443"/>
      <c r="W45" s="1443"/>
      <c r="X45" s="1443"/>
      <c r="Y45" s="1443"/>
      <c r="Z45" s="1443"/>
      <c r="AA45" s="1443"/>
      <c r="AB45" s="1443"/>
      <c r="AC45" s="1443"/>
      <c r="AD45" s="1443"/>
      <c r="AE45" s="1443"/>
      <c r="AF45" s="1443"/>
      <c r="AG45" s="1444"/>
      <c r="AJ45" s="447"/>
      <c r="AK45" s="447"/>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c r="CT45" s="448"/>
      <c r="CU45" s="448"/>
      <c r="CV45" s="448"/>
      <c r="CW45" s="448"/>
      <c r="CX45" s="448"/>
      <c r="CY45" s="448"/>
      <c r="CZ45" s="448"/>
      <c r="DA45" s="448"/>
      <c r="DB45" s="448"/>
      <c r="DC45" s="448"/>
      <c r="DD45" s="448"/>
      <c r="DE45" s="448"/>
      <c r="DF45" s="448"/>
      <c r="DG45" s="448"/>
      <c r="DH45" s="448"/>
      <c r="DI45" s="448"/>
      <c r="DJ45" s="448"/>
      <c r="DK45" s="448"/>
      <c r="DL45" s="448"/>
      <c r="DM45" s="448"/>
      <c r="DN45" s="448"/>
      <c r="DO45" s="448"/>
      <c r="DP45" s="448"/>
      <c r="DQ45" s="448"/>
      <c r="DR45" s="448"/>
      <c r="DS45" s="448"/>
      <c r="DT45" s="448"/>
      <c r="DU45" s="448"/>
      <c r="DV45" s="448"/>
      <c r="DW45" s="448"/>
      <c r="DX45" s="448"/>
      <c r="DY45" s="448"/>
      <c r="DZ45" s="448"/>
      <c r="EA45" s="448"/>
      <c r="EB45" s="448"/>
      <c r="EC45" s="448"/>
      <c r="ED45" s="448"/>
      <c r="EE45" s="448"/>
      <c r="EF45" s="448"/>
      <c r="EG45" s="448"/>
      <c r="EH45" s="448"/>
      <c r="EI45" s="448"/>
      <c r="EJ45" s="448"/>
      <c r="EK45" s="448"/>
      <c r="EL45" s="448"/>
      <c r="EM45" s="448"/>
      <c r="EN45" s="448"/>
      <c r="EO45" s="448"/>
      <c r="EP45" s="448"/>
      <c r="EQ45" s="448"/>
      <c r="ER45" s="448"/>
      <c r="ES45" s="448"/>
      <c r="ET45" s="448"/>
      <c r="EU45" s="448"/>
      <c r="EV45" s="448"/>
      <c r="EW45" s="448"/>
      <c r="EX45" s="448"/>
      <c r="EY45" s="448"/>
      <c r="EZ45" s="448"/>
      <c r="FA45" s="448"/>
      <c r="FB45" s="448"/>
      <c r="FC45" s="448"/>
      <c r="FD45" s="448"/>
      <c r="FE45" s="448"/>
      <c r="FF45" s="448"/>
      <c r="FG45" s="448"/>
      <c r="FH45" s="448"/>
      <c r="FI45" s="448"/>
      <c r="FJ45" s="448"/>
      <c r="FK45" s="448"/>
      <c r="FL45" s="448"/>
      <c r="FM45" s="448"/>
      <c r="FN45" s="448"/>
      <c r="FO45" s="448"/>
      <c r="FP45" s="448"/>
      <c r="FQ45" s="448"/>
    </row>
    <row r="46" spans="1:173" ht="12.75" x14ac:dyDescent="0.2">
      <c r="B46" s="1433"/>
      <c r="C46" s="1434"/>
      <c r="D46" s="1434"/>
      <c r="E46" s="1434"/>
      <c r="F46" s="1434"/>
      <c r="G46" s="1434"/>
      <c r="H46" s="1434"/>
      <c r="I46" s="1434"/>
      <c r="J46" s="1434"/>
      <c r="K46" s="1434"/>
      <c r="L46" s="1434"/>
      <c r="M46" s="1434"/>
      <c r="N46" s="1434"/>
      <c r="O46" s="1434"/>
      <c r="P46" s="1434"/>
      <c r="Q46" s="1434"/>
      <c r="R46" s="1435"/>
      <c r="S46" s="447"/>
      <c r="T46" s="1460" t="s">
        <v>448</v>
      </c>
      <c r="U46" s="1461"/>
      <c r="V46" s="1461"/>
      <c r="W46" s="1461"/>
      <c r="X46" s="1461"/>
      <c r="Y46" s="1461"/>
      <c r="Z46" s="1461"/>
      <c r="AA46" s="1461"/>
      <c r="AB46" s="1461"/>
      <c r="AC46" s="1461"/>
      <c r="AD46" s="1461"/>
      <c r="AE46" s="1461"/>
      <c r="AF46" s="1461"/>
      <c r="AG46" s="1462"/>
      <c r="AJ46" s="447"/>
      <c r="AK46" s="447"/>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c r="CT46" s="448"/>
      <c r="CU46" s="448"/>
      <c r="CV46" s="448"/>
      <c r="CW46" s="448"/>
      <c r="CX46" s="448"/>
      <c r="CY46" s="448"/>
      <c r="CZ46" s="448"/>
      <c r="DA46" s="448"/>
      <c r="DB46" s="448"/>
      <c r="DC46" s="448"/>
      <c r="DD46" s="448"/>
      <c r="DE46" s="448"/>
      <c r="DF46" s="448"/>
      <c r="DG46" s="448"/>
      <c r="DH46" s="448"/>
      <c r="DI46" s="448"/>
      <c r="DJ46" s="448"/>
      <c r="DK46" s="448"/>
      <c r="DL46" s="448"/>
      <c r="DM46" s="448"/>
      <c r="DN46" s="448"/>
      <c r="DO46" s="448"/>
      <c r="DP46" s="448"/>
      <c r="DQ46" s="448"/>
      <c r="DR46" s="448"/>
      <c r="DS46" s="448"/>
      <c r="DT46" s="448"/>
      <c r="DU46" s="448"/>
      <c r="DV46" s="448"/>
      <c r="DW46" s="448"/>
      <c r="DX46" s="448"/>
      <c r="DY46" s="448"/>
      <c r="DZ46" s="448"/>
      <c r="EA46" s="448"/>
      <c r="EB46" s="448"/>
      <c r="EC46" s="448"/>
      <c r="ED46" s="448"/>
      <c r="EE46" s="448"/>
      <c r="EF46" s="448"/>
      <c r="EG46" s="448"/>
      <c r="EH46" s="448"/>
      <c r="EI46" s="448"/>
      <c r="EJ46" s="448"/>
      <c r="EK46" s="448"/>
      <c r="EL46" s="448"/>
      <c r="EM46" s="448"/>
      <c r="EN46" s="448"/>
      <c r="EO46" s="448"/>
      <c r="EP46" s="448"/>
      <c r="EQ46" s="448"/>
      <c r="ER46" s="448"/>
      <c r="ES46" s="448"/>
      <c r="ET46" s="448"/>
      <c r="EU46" s="448"/>
      <c r="EV46" s="448"/>
      <c r="EW46" s="448"/>
      <c r="EX46" s="448"/>
      <c r="EY46" s="448"/>
      <c r="EZ46" s="448"/>
      <c r="FA46" s="448"/>
      <c r="FB46" s="448"/>
      <c r="FC46" s="448"/>
      <c r="FD46" s="448"/>
      <c r="FE46" s="448"/>
      <c r="FF46" s="448"/>
      <c r="FG46" s="448"/>
      <c r="FH46" s="448"/>
      <c r="FI46" s="448"/>
      <c r="FJ46" s="448"/>
      <c r="FK46" s="448"/>
      <c r="FL46" s="448"/>
      <c r="FM46" s="448"/>
      <c r="FN46" s="448"/>
      <c r="FO46" s="448"/>
      <c r="FP46" s="448"/>
      <c r="FQ46" s="448"/>
    </row>
    <row r="47" spans="1:173" ht="15.75" customHeight="1" thickBot="1" x14ac:dyDescent="0.25">
      <c r="B47" s="1433"/>
      <c r="C47" s="1434"/>
      <c r="D47" s="1434"/>
      <c r="E47" s="1434"/>
      <c r="F47" s="1434"/>
      <c r="G47" s="1434"/>
      <c r="H47" s="1434"/>
      <c r="I47" s="1434"/>
      <c r="J47" s="1434"/>
      <c r="K47" s="1434"/>
      <c r="L47" s="1434"/>
      <c r="M47" s="1434"/>
      <c r="N47" s="1434"/>
      <c r="O47" s="1434"/>
      <c r="P47" s="1434"/>
      <c r="Q47" s="1434"/>
      <c r="R47" s="1435"/>
      <c r="S47" s="447"/>
      <c r="T47" s="1463" t="s">
        <v>449</v>
      </c>
      <c r="U47" s="1464"/>
      <c r="V47" s="1464"/>
      <c r="W47" s="1464"/>
      <c r="X47" s="1464"/>
      <c r="Y47" s="1464"/>
      <c r="Z47" s="1464"/>
      <c r="AA47" s="1464"/>
      <c r="AB47" s="1464"/>
      <c r="AC47" s="1464"/>
      <c r="AD47" s="1464"/>
      <c r="AE47" s="1464"/>
      <c r="AF47" s="1464"/>
      <c r="AG47" s="1465"/>
      <c r="AJ47" s="447"/>
      <c r="AK47" s="447"/>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448"/>
      <c r="BS47" s="448"/>
      <c r="BT47" s="448"/>
      <c r="BU47" s="448"/>
      <c r="BV47" s="448"/>
      <c r="BW47" s="448"/>
      <c r="BX47" s="448"/>
      <c r="BY47" s="448"/>
      <c r="BZ47" s="448"/>
      <c r="CA47" s="448"/>
      <c r="CB47" s="448"/>
      <c r="CC47" s="448"/>
      <c r="CD47" s="448"/>
      <c r="CE47" s="448"/>
      <c r="CF47" s="448"/>
      <c r="CG47" s="448"/>
      <c r="CH47" s="448"/>
      <c r="CI47" s="448"/>
      <c r="CJ47" s="448"/>
      <c r="CK47" s="448"/>
      <c r="CL47" s="448"/>
      <c r="CM47" s="448"/>
      <c r="CN47" s="448"/>
      <c r="CO47" s="448"/>
      <c r="CP47" s="448"/>
      <c r="CQ47" s="448"/>
      <c r="CR47" s="448"/>
      <c r="CS47" s="448"/>
      <c r="CT47" s="448"/>
      <c r="CU47" s="448"/>
      <c r="CV47" s="448"/>
      <c r="CW47" s="448"/>
      <c r="CX47" s="448"/>
      <c r="CY47" s="448"/>
      <c r="CZ47" s="448"/>
      <c r="DA47" s="448"/>
      <c r="DB47" s="448"/>
      <c r="DC47" s="448"/>
      <c r="DD47" s="448"/>
      <c r="DE47" s="448"/>
      <c r="DF47" s="448"/>
      <c r="DG47" s="448"/>
      <c r="DH47" s="448"/>
      <c r="DI47" s="448"/>
      <c r="DJ47" s="448"/>
      <c r="DK47" s="448"/>
      <c r="DL47" s="448"/>
      <c r="DM47" s="448"/>
      <c r="DN47" s="448"/>
      <c r="DO47" s="448"/>
      <c r="DP47" s="448"/>
      <c r="DQ47" s="448"/>
      <c r="DR47" s="448"/>
      <c r="DS47" s="448"/>
      <c r="DT47" s="448"/>
      <c r="DU47" s="448"/>
      <c r="DV47" s="448"/>
      <c r="DW47" s="448"/>
      <c r="DX47" s="448"/>
      <c r="DY47" s="448"/>
      <c r="DZ47" s="448"/>
      <c r="EA47" s="448"/>
      <c r="EB47" s="448"/>
      <c r="EC47" s="448"/>
      <c r="ED47" s="448"/>
      <c r="EE47" s="448"/>
      <c r="EF47" s="448"/>
      <c r="EG47" s="448"/>
      <c r="EH47" s="448"/>
      <c r="EI47" s="448"/>
      <c r="EJ47" s="448"/>
      <c r="EK47" s="448"/>
      <c r="EL47" s="448"/>
      <c r="EM47" s="448"/>
      <c r="EN47" s="448"/>
      <c r="EO47" s="448"/>
      <c r="EP47" s="448"/>
      <c r="EQ47" s="448"/>
      <c r="ER47" s="448"/>
      <c r="ES47" s="448"/>
      <c r="ET47" s="448"/>
      <c r="EU47" s="448"/>
      <c r="EV47" s="448"/>
      <c r="EW47" s="448"/>
      <c r="EX47" s="448"/>
      <c r="EY47" s="448"/>
      <c r="EZ47" s="448"/>
      <c r="FA47" s="448"/>
      <c r="FB47" s="448"/>
      <c r="FC47" s="448"/>
      <c r="FD47" s="448"/>
      <c r="FE47" s="448"/>
      <c r="FF47" s="448"/>
      <c r="FG47" s="448"/>
      <c r="FH47" s="448"/>
      <c r="FI47" s="448"/>
      <c r="FJ47" s="448"/>
      <c r="FK47" s="448"/>
      <c r="FL47" s="448"/>
      <c r="FM47" s="448"/>
      <c r="FN47" s="448"/>
      <c r="FO47" s="448"/>
      <c r="FP47" s="448"/>
      <c r="FQ47" s="448"/>
    </row>
    <row r="48" spans="1:173" ht="15.75" customHeight="1" thickBot="1" x14ac:dyDescent="0.25">
      <c r="B48" s="1436"/>
      <c r="C48" s="1437"/>
      <c r="D48" s="1437"/>
      <c r="E48" s="1437"/>
      <c r="F48" s="1437"/>
      <c r="G48" s="1437"/>
      <c r="H48" s="1437"/>
      <c r="I48" s="1437"/>
      <c r="J48" s="1437"/>
      <c r="K48" s="1437"/>
      <c r="L48" s="1437"/>
      <c r="M48" s="1437"/>
      <c r="N48" s="1437"/>
      <c r="O48" s="1437"/>
      <c r="P48" s="1437"/>
      <c r="Q48" s="1437"/>
      <c r="R48" s="1438"/>
      <c r="S48" s="447"/>
      <c r="T48" s="1448" t="str">
        <f>+T27</f>
        <v>5) garantir a sustentabilidade financeira da empresa</v>
      </c>
      <c r="U48" s="1449"/>
      <c r="V48" s="1449"/>
      <c r="W48" s="1449"/>
      <c r="X48" s="1449"/>
      <c r="Y48" s="1449"/>
      <c r="Z48" s="1449"/>
      <c r="AA48" s="1449"/>
      <c r="AB48" s="1449"/>
      <c r="AC48" s="1449"/>
      <c r="AD48" s="1449"/>
      <c r="AE48" s="1449"/>
      <c r="AF48" s="1449"/>
      <c r="AG48" s="1450"/>
      <c r="AJ48" s="447"/>
      <c r="AK48" s="447"/>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c r="CC48" s="448"/>
      <c r="CD48" s="448"/>
      <c r="CE48" s="448"/>
      <c r="CF48" s="448"/>
      <c r="CG48" s="448"/>
      <c r="CH48" s="448"/>
      <c r="CI48" s="448"/>
      <c r="CJ48" s="448"/>
      <c r="CK48" s="448"/>
      <c r="CL48" s="448"/>
      <c r="CM48" s="448"/>
      <c r="CN48" s="448"/>
      <c r="CO48" s="448"/>
      <c r="CP48" s="448"/>
      <c r="CQ48" s="448"/>
      <c r="CR48" s="448"/>
      <c r="CS48" s="448"/>
      <c r="CT48" s="448"/>
      <c r="CU48" s="448"/>
      <c r="CV48" s="448"/>
      <c r="CW48" s="448"/>
      <c r="CX48" s="448"/>
      <c r="CY48" s="448"/>
      <c r="CZ48" s="448"/>
      <c r="DA48" s="448"/>
      <c r="DB48" s="448"/>
      <c r="DC48" s="448"/>
      <c r="DD48" s="448"/>
      <c r="DE48" s="448"/>
      <c r="DF48" s="448"/>
      <c r="DG48" s="448"/>
      <c r="DH48" s="448"/>
      <c r="DI48" s="448"/>
      <c r="DJ48" s="448"/>
      <c r="DK48" s="448"/>
      <c r="DL48" s="448"/>
      <c r="DM48" s="448"/>
      <c r="DN48" s="448"/>
      <c r="DO48" s="448"/>
      <c r="DP48" s="448"/>
      <c r="DQ48" s="448"/>
      <c r="DR48" s="448"/>
      <c r="DS48" s="448"/>
      <c r="DT48" s="448"/>
      <c r="DU48" s="448"/>
      <c r="DV48" s="448"/>
      <c r="DW48" s="448"/>
      <c r="DX48" s="448"/>
      <c r="DY48" s="448"/>
      <c r="DZ48" s="448"/>
      <c r="EA48" s="448"/>
      <c r="EB48" s="448"/>
      <c r="EC48" s="448"/>
      <c r="ED48" s="448"/>
      <c r="EE48" s="448"/>
      <c r="EF48" s="448"/>
      <c r="EG48" s="448"/>
      <c r="EH48" s="448"/>
      <c r="EI48" s="448"/>
      <c r="EJ48" s="448"/>
      <c r="EK48" s="448"/>
      <c r="EL48" s="448"/>
      <c r="EM48" s="448"/>
      <c r="EN48" s="448"/>
      <c r="EO48" s="448"/>
      <c r="EP48" s="448"/>
      <c r="EQ48" s="448"/>
      <c r="ER48" s="448"/>
      <c r="ES48" s="448"/>
      <c r="ET48" s="448"/>
      <c r="EU48" s="448"/>
      <c r="EV48" s="448"/>
      <c r="EW48" s="448"/>
      <c r="EX48" s="448"/>
      <c r="EY48" s="448"/>
      <c r="EZ48" s="448"/>
      <c r="FA48" s="448"/>
      <c r="FB48" s="448"/>
      <c r="FC48" s="448"/>
      <c r="FD48" s="448"/>
      <c r="FE48" s="448"/>
      <c r="FF48" s="448"/>
      <c r="FG48" s="448"/>
      <c r="FH48" s="448"/>
      <c r="FI48" s="448"/>
      <c r="FJ48" s="448"/>
      <c r="FK48" s="448"/>
      <c r="FL48" s="448"/>
      <c r="FM48" s="448"/>
      <c r="FN48" s="448"/>
      <c r="FO48" s="448"/>
      <c r="FP48" s="448"/>
      <c r="FQ48" s="448"/>
    </row>
    <row r="49" spans="1:173" ht="15" customHeight="1" x14ac:dyDescent="0.2">
      <c r="B49" s="1433"/>
      <c r="C49" s="1434"/>
      <c r="D49" s="1434"/>
      <c r="E49" s="1434"/>
      <c r="F49" s="1434"/>
      <c r="G49" s="1434"/>
      <c r="H49" s="1434"/>
      <c r="I49" s="1434"/>
      <c r="J49" s="1434"/>
      <c r="K49" s="1434"/>
      <c r="L49" s="1434"/>
      <c r="M49" s="1434"/>
      <c r="N49" s="1434"/>
      <c r="O49" s="1434"/>
      <c r="P49" s="1434"/>
      <c r="Q49" s="1434"/>
      <c r="R49" s="1435"/>
      <c r="S49" s="447"/>
      <c r="T49" s="1442" t="s">
        <v>450</v>
      </c>
      <c r="U49" s="1443"/>
      <c r="V49" s="1443"/>
      <c r="W49" s="1443"/>
      <c r="X49" s="1443"/>
      <c r="Y49" s="1443"/>
      <c r="Z49" s="1443"/>
      <c r="AA49" s="1443"/>
      <c r="AB49" s="1443"/>
      <c r="AC49" s="1443"/>
      <c r="AD49" s="1443"/>
      <c r="AE49" s="1443"/>
      <c r="AF49" s="1443"/>
      <c r="AG49" s="1444"/>
      <c r="AJ49" s="447"/>
      <c r="AK49" s="447"/>
      <c r="AL49" s="448"/>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c r="BV49" s="448"/>
      <c r="BW49" s="448"/>
      <c r="BX49" s="448"/>
      <c r="BY49" s="448"/>
      <c r="BZ49" s="448"/>
      <c r="CA49" s="448"/>
      <c r="CB49" s="448"/>
      <c r="CC49" s="448"/>
      <c r="CD49" s="448"/>
      <c r="CE49" s="448"/>
      <c r="CF49" s="448"/>
      <c r="CG49" s="448"/>
      <c r="CH49" s="448"/>
      <c r="CI49" s="448"/>
      <c r="CJ49" s="448"/>
      <c r="CK49" s="448"/>
      <c r="CL49" s="448"/>
      <c r="CM49" s="448"/>
      <c r="CN49" s="448"/>
      <c r="CO49" s="448"/>
      <c r="CP49" s="448"/>
      <c r="CQ49" s="448"/>
      <c r="CR49" s="448"/>
      <c r="CS49" s="448"/>
      <c r="CT49" s="448"/>
      <c r="CU49" s="448"/>
      <c r="CV49" s="448"/>
      <c r="CW49" s="448"/>
      <c r="CX49" s="448"/>
      <c r="CY49" s="448"/>
      <c r="CZ49" s="448"/>
      <c r="DA49" s="448"/>
      <c r="DB49" s="448"/>
      <c r="DC49" s="448"/>
      <c r="DD49" s="448"/>
      <c r="DE49" s="448"/>
      <c r="DF49" s="448"/>
      <c r="DG49" s="448"/>
      <c r="DH49" s="448"/>
      <c r="DI49" s="448"/>
      <c r="DJ49" s="448"/>
      <c r="DK49" s="448"/>
      <c r="DL49" s="448"/>
      <c r="DM49" s="448"/>
      <c r="DN49" s="448"/>
      <c r="DO49" s="448"/>
      <c r="DP49" s="448"/>
      <c r="DQ49" s="448"/>
      <c r="DR49" s="448"/>
      <c r="DS49" s="448"/>
      <c r="DT49" s="448"/>
      <c r="DU49" s="448"/>
      <c r="DV49" s="448"/>
      <c r="DW49" s="448"/>
      <c r="DX49" s="448"/>
      <c r="DY49" s="448"/>
      <c r="DZ49" s="448"/>
      <c r="EA49" s="448"/>
      <c r="EB49" s="448"/>
      <c r="EC49" s="448"/>
      <c r="ED49" s="448"/>
      <c r="EE49" s="448"/>
      <c r="EF49" s="448"/>
      <c r="EG49" s="448"/>
      <c r="EH49" s="448"/>
      <c r="EI49" s="448"/>
      <c r="EJ49" s="448"/>
      <c r="EK49" s="448"/>
      <c r="EL49" s="448"/>
      <c r="EM49" s="448"/>
      <c r="EN49" s="448"/>
      <c r="EO49" s="448"/>
      <c r="EP49" s="448"/>
      <c r="EQ49" s="448"/>
      <c r="ER49" s="448"/>
      <c r="ES49" s="448"/>
      <c r="ET49" s="448"/>
      <c r="EU49" s="448"/>
      <c r="EV49" s="448"/>
      <c r="EW49" s="448"/>
      <c r="EX49" s="448"/>
      <c r="EY49" s="448"/>
      <c r="EZ49" s="448"/>
      <c r="FA49" s="448"/>
      <c r="FB49" s="448"/>
      <c r="FC49" s="448"/>
      <c r="FD49" s="448"/>
      <c r="FE49" s="448"/>
      <c r="FF49" s="448"/>
      <c r="FG49" s="448"/>
      <c r="FH49" s="448"/>
      <c r="FI49" s="448"/>
      <c r="FJ49" s="448"/>
      <c r="FK49" s="448"/>
      <c r="FL49" s="448"/>
      <c r="FM49" s="448"/>
      <c r="FN49" s="448"/>
      <c r="FO49" s="448"/>
      <c r="FP49" s="448"/>
      <c r="FQ49" s="448"/>
    </row>
    <row r="50" spans="1:173" ht="12.75" x14ac:dyDescent="0.2">
      <c r="B50" s="1433"/>
      <c r="C50" s="1434"/>
      <c r="D50" s="1434"/>
      <c r="E50" s="1434"/>
      <c r="F50" s="1434"/>
      <c r="G50" s="1434"/>
      <c r="H50" s="1434"/>
      <c r="I50" s="1434"/>
      <c r="J50" s="1434"/>
      <c r="K50" s="1434"/>
      <c r="L50" s="1434"/>
      <c r="M50" s="1434"/>
      <c r="N50" s="1434"/>
      <c r="O50" s="1434"/>
      <c r="P50" s="1434"/>
      <c r="Q50" s="1434"/>
      <c r="R50" s="1435"/>
      <c r="S50" s="447"/>
      <c r="T50" s="1460" t="s">
        <v>746</v>
      </c>
      <c r="U50" s="1461"/>
      <c r="V50" s="1461"/>
      <c r="W50" s="1461"/>
      <c r="X50" s="1461"/>
      <c r="Y50" s="1461"/>
      <c r="Z50" s="1461"/>
      <c r="AA50" s="1461"/>
      <c r="AB50" s="1461"/>
      <c r="AC50" s="1461"/>
      <c r="AD50" s="1461"/>
      <c r="AE50" s="1461"/>
      <c r="AF50" s="1461"/>
      <c r="AG50" s="1462"/>
      <c r="AJ50" s="447"/>
      <c r="AK50" s="447"/>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8"/>
      <c r="CE50" s="448"/>
      <c r="CF50" s="448"/>
      <c r="CG50" s="448"/>
      <c r="CH50" s="448"/>
      <c r="CI50" s="448"/>
      <c r="CJ50" s="448"/>
      <c r="CK50" s="448"/>
      <c r="CL50" s="448"/>
      <c r="CM50" s="448"/>
      <c r="CN50" s="448"/>
      <c r="CO50" s="448"/>
      <c r="CP50" s="448"/>
      <c r="CQ50" s="448"/>
      <c r="CR50" s="448"/>
      <c r="CS50" s="448"/>
      <c r="CT50" s="448"/>
      <c r="CU50" s="448"/>
      <c r="CV50" s="448"/>
      <c r="CW50" s="448"/>
      <c r="CX50" s="448"/>
      <c r="CY50" s="448"/>
      <c r="CZ50" s="448"/>
      <c r="DA50" s="448"/>
      <c r="DB50" s="448"/>
      <c r="DC50" s="448"/>
      <c r="DD50" s="448"/>
      <c r="DE50" s="448"/>
      <c r="DF50" s="448"/>
      <c r="DG50" s="448"/>
      <c r="DH50" s="448"/>
      <c r="DI50" s="448"/>
      <c r="DJ50" s="448"/>
      <c r="DK50" s="448"/>
      <c r="DL50" s="448"/>
      <c r="DM50" s="448"/>
      <c r="DN50" s="448"/>
      <c r="DO50" s="448"/>
      <c r="DP50" s="448"/>
      <c r="DQ50" s="448"/>
      <c r="DR50" s="448"/>
      <c r="DS50" s="448"/>
      <c r="DT50" s="448"/>
      <c r="DU50" s="448"/>
      <c r="DV50" s="448"/>
      <c r="DW50" s="448"/>
      <c r="DX50" s="448"/>
      <c r="DY50" s="448"/>
      <c r="DZ50" s="448"/>
      <c r="EA50" s="448"/>
      <c r="EB50" s="448"/>
      <c r="EC50" s="448"/>
      <c r="ED50" s="448"/>
      <c r="EE50" s="448"/>
      <c r="EF50" s="448"/>
      <c r="EG50" s="448"/>
      <c r="EH50" s="448"/>
      <c r="EI50" s="448"/>
      <c r="EJ50" s="448"/>
      <c r="EK50" s="448"/>
      <c r="EL50" s="448"/>
      <c r="EM50" s="448"/>
      <c r="EN50" s="448"/>
      <c r="EO50" s="448"/>
      <c r="EP50" s="448"/>
      <c r="EQ50" s="448"/>
      <c r="ER50" s="448"/>
      <c r="ES50" s="448"/>
      <c r="ET50" s="448"/>
      <c r="EU50" s="448"/>
      <c r="EV50" s="448"/>
      <c r="EW50" s="448"/>
      <c r="EX50" s="448"/>
      <c r="EY50" s="448"/>
      <c r="EZ50" s="448"/>
      <c r="FA50" s="448"/>
      <c r="FB50" s="448"/>
      <c r="FC50" s="448"/>
      <c r="FD50" s="448"/>
      <c r="FE50" s="448"/>
      <c r="FF50" s="448"/>
      <c r="FG50" s="448"/>
      <c r="FH50" s="448"/>
      <c r="FI50" s="448"/>
      <c r="FJ50" s="448"/>
      <c r="FK50" s="448"/>
      <c r="FL50" s="448"/>
      <c r="FM50" s="448"/>
      <c r="FN50" s="448"/>
      <c r="FO50" s="448"/>
      <c r="FP50" s="448"/>
      <c r="FQ50" s="448"/>
    </row>
    <row r="51" spans="1:173" ht="12.75" x14ac:dyDescent="0.2">
      <c r="B51" s="1433"/>
      <c r="C51" s="1434"/>
      <c r="D51" s="1434"/>
      <c r="E51" s="1434"/>
      <c r="F51" s="1434"/>
      <c r="G51" s="1434"/>
      <c r="H51" s="1434"/>
      <c r="I51" s="1434"/>
      <c r="J51" s="1434"/>
      <c r="K51" s="1434"/>
      <c r="L51" s="1434"/>
      <c r="M51" s="1434"/>
      <c r="N51" s="1434"/>
      <c r="O51" s="1434"/>
      <c r="P51" s="1434"/>
      <c r="Q51" s="1434"/>
      <c r="R51" s="1435"/>
      <c r="S51" s="447"/>
      <c r="T51" s="1460" t="s">
        <v>452</v>
      </c>
      <c r="U51" s="1461"/>
      <c r="V51" s="1461"/>
      <c r="W51" s="1461"/>
      <c r="X51" s="1461"/>
      <c r="Y51" s="1461"/>
      <c r="Z51" s="1461"/>
      <c r="AA51" s="1461"/>
      <c r="AB51" s="1461"/>
      <c r="AC51" s="1461"/>
      <c r="AD51" s="1461"/>
      <c r="AE51" s="1461"/>
      <c r="AF51" s="1461"/>
      <c r="AG51" s="1462"/>
      <c r="AJ51" s="447"/>
      <c r="AK51" s="447"/>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8"/>
      <c r="BN51" s="448"/>
      <c r="BO51" s="448"/>
      <c r="BP51" s="448"/>
      <c r="BQ51" s="448"/>
      <c r="BR51" s="448"/>
      <c r="BS51" s="448"/>
      <c r="BT51" s="448"/>
      <c r="BU51" s="448"/>
      <c r="BV51" s="448"/>
      <c r="BW51" s="448"/>
      <c r="BX51" s="448"/>
      <c r="BY51" s="448"/>
      <c r="BZ51" s="448"/>
      <c r="CA51" s="448"/>
      <c r="CB51" s="448"/>
      <c r="CC51" s="448"/>
      <c r="CD51" s="448"/>
      <c r="CE51" s="448"/>
      <c r="CF51" s="448"/>
      <c r="CG51" s="448"/>
      <c r="CH51" s="448"/>
      <c r="CI51" s="448"/>
      <c r="CJ51" s="448"/>
      <c r="CK51" s="448"/>
      <c r="CL51" s="448"/>
      <c r="CM51" s="448"/>
      <c r="CN51" s="448"/>
      <c r="CO51" s="448"/>
      <c r="CP51" s="448"/>
      <c r="CQ51" s="448"/>
      <c r="CR51" s="448"/>
      <c r="CS51" s="448"/>
      <c r="CT51" s="448"/>
      <c r="CU51" s="448"/>
      <c r="CV51" s="448"/>
      <c r="CW51" s="448"/>
      <c r="CX51" s="448"/>
      <c r="CY51" s="448"/>
      <c r="CZ51" s="448"/>
      <c r="DA51" s="448"/>
      <c r="DB51" s="448"/>
      <c r="DC51" s="448"/>
      <c r="DD51" s="448"/>
      <c r="DE51" s="448"/>
      <c r="DF51" s="448"/>
      <c r="DG51" s="448"/>
      <c r="DH51" s="448"/>
      <c r="DI51" s="448"/>
      <c r="DJ51" s="448"/>
      <c r="DK51" s="448"/>
      <c r="DL51" s="448"/>
      <c r="DM51" s="448"/>
      <c r="DN51" s="448"/>
      <c r="DO51" s="448"/>
      <c r="DP51" s="448"/>
      <c r="DQ51" s="448"/>
      <c r="DR51" s="448"/>
      <c r="DS51" s="448"/>
      <c r="DT51" s="448"/>
      <c r="DU51" s="448"/>
      <c r="DV51" s="448"/>
      <c r="DW51" s="448"/>
      <c r="DX51" s="448"/>
      <c r="DY51" s="448"/>
      <c r="DZ51" s="448"/>
      <c r="EA51" s="448"/>
      <c r="EB51" s="448"/>
      <c r="EC51" s="448"/>
      <c r="ED51" s="448"/>
      <c r="EE51" s="448"/>
      <c r="EF51" s="448"/>
      <c r="EG51" s="448"/>
      <c r="EH51" s="448"/>
      <c r="EI51" s="448"/>
      <c r="EJ51" s="448"/>
      <c r="EK51" s="448"/>
      <c r="EL51" s="448"/>
      <c r="EM51" s="448"/>
      <c r="EN51" s="448"/>
      <c r="EO51" s="448"/>
      <c r="EP51" s="448"/>
      <c r="EQ51" s="448"/>
      <c r="ER51" s="448"/>
      <c r="ES51" s="448"/>
      <c r="ET51" s="448"/>
      <c r="EU51" s="448"/>
      <c r="EV51" s="448"/>
      <c r="EW51" s="448"/>
      <c r="EX51" s="448"/>
      <c r="EY51" s="448"/>
      <c r="EZ51" s="448"/>
      <c r="FA51" s="448"/>
      <c r="FB51" s="448"/>
      <c r="FC51" s="448"/>
      <c r="FD51" s="448"/>
      <c r="FE51" s="448"/>
      <c r="FF51" s="448"/>
      <c r="FG51" s="448"/>
      <c r="FH51" s="448"/>
      <c r="FI51" s="448"/>
      <c r="FJ51" s="448"/>
      <c r="FK51" s="448"/>
      <c r="FL51" s="448"/>
      <c r="FM51" s="448"/>
      <c r="FN51" s="448"/>
      <c r="FO51" s="448"/>
      <c r="FP51" s="448"/>
      <c r="FQ51" s="448"/>
    </row>
    <row r="52" spans="1:173" ht="15.75" customHeight="1" thickBot="1" x14ac:dyDescent="0.25">
      <c r="B52" s="1469"/>
      <c r="C52" s="1470"/>
      <c r="D52" s="1470"/>
      <c r="E52" s="1470"/>
      <c r="F52" s="1470"/>
      <c r="G52" s="1470"/>
      <c r="H52" s="1470"/>
      <c r="I52" s="1470"/>
      <c r="J52" s="1470"/>
      <c r="K52" s="1470"/>
      <c r="L52" s="1470"/>
      <c r="M52" s="1470"/>
      <c r="N52" s="1470"/>
      <c r="O52" s="1470"/>
      <c r="P52" s="1470"/>
      <c r="Q52" s="1470"/>
      <c r="R52" s="1471"/>
      <c r="S52" s="447"/>
      <c r="T52" s="1463" t="s">
        <v>451</v>
      </c>
      <c r="U52" s="1464"/>
      <c r="V52" s="1464"/>
      <c r="W52" s="1464"/>
      <c r="X52" s="1464"/>
      <c r="Y52" s="1464"/>
      <c r="Z52" s="1464"/>
      <c r="AA52" s="1464"/>
      <c r="AB52" s="1464"/>
      <c r="AC52" s="1464"/>
      <c r="AD52" s="1464"/>
      <c r="AE52" s="1464"/>
      <c r="AF52" s="1464"/>
      <c r="AG52" s="1465"/>
      <c r="AJ52" s="447"/>
      <c r="AK52" s="447"/>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48"/>
      <c r="BS52" s="448"/>
      <c r="BT52" s="448"/>
      <c r="BU52" s="448"/>
      <c r="BV52" s="448"/>
      <c r="BW52" s="448"/>
      <c r="BX52" s="448"/>
      <c r="BY52" s="448"/>
      <c r="BZ52" s="448"/>
      <c r="CA52" s="448"/>
      <c r="CB52" s="448"/>
      <c r="CC52" s="448"/>
      <c r="CD52" s="448"/>
      <c r="CE52" s="448"/>
      <c r="CF52" s="448"/>
      <c r="CG52" s="448"/>
      <c r="CH52" s="448"/>
      <c r="CI52" s="448"/>
      <c r="CJ52" s="448"/>
      <c r="CK52" s="448"/>
      <c r="CL52" s="448"/>
      <c r="CM52" s="448"/>
      <c r="CN52" s="448"/>
      <c r="CO52" s="448"/>
      <c r="CP52" s="448"/>
      <c r="CQ52" s="448"/>
      <c r="CR52" s="448"/>
      <c r="CS52" s="448"/>
      <c r="CT52" s="448"/>
      <c r="CU52" s="448"/>
      <c r="CV52" s="448"/>
      <c r="CW52" s="448"/>
      <c r="CX52" s="448"/>
      <c r="CY52" s="448"/>
      <c r="CZ52" s="448"/>
      <c r="DA52" s="448"/>
      <c r="DB52" s="448"/>
      <c r="DC52" s="448"/>
      <c r="DD52" s="448"/>
      <c r="DE52" s="448"/>
      <c r="DF52" s="448"/>
      <c r="DG52" s="448"/>
      <c r="DH52" s="448"/>
      <c r="DI52" s="448"/>
      <c r="DJ52" s="448"/>
      <c r="DK52" s="448"/>
      <c r="DL52" s="448"/>
      <c r="DM52" s="448"/>
      <c r="DN52" s="448"/>
      <c r="DO52" s="448"/>
      <c r="DP52" s="448"/>
      <c r="DQ52" s="448"/>
      <c r="DR52" s="448"/>
      <c r="DS52" s="448"/>
      <c r="DT52" s="448"/>
      <c r="DU52" s="448"/>
      <c r="DV52" s="448"/>
      <c r="DW52" s="448"/>
      <c r="DX52" s="448"/>
      <c r="DY52" s="448"/>
      <c r="DZ52" s="448"/>
      <c r="EA52" s="448"/>
      <c r="EB52" s="448"/>
      <c r="EC52" s="448"/>
      <c r="ED52" s="448"/>
      <c r="EE52" s="448"/>
      <c r="EF52" s="448"/>
      <c r="EG52" s="448"/>
      <c r="EH52" s="448"/>
      <c r="EI52" s="448"/>
      <c r="EJ52" s="448"/>
      <c r="EK52" s="448"/>
      <c r="EL52" s="448"/>
      <c r="EM52" s="448"/>
      <c r="EN52" s="448"/>
      <c r="EO52" s="448"/>
      <c r="EP52" s="448"/>
      <c r="EQ52" s="448"/>
      <c r="ER52" s="448"/>
      <c r="ES52" s="448"/>
      <c r="ET52" s="448"/>
      <c r="EU52" s="448"/>
      <c r="EV52" s="448"/>
      <c r="EW52" s="448"/>
      <c r="EX52" s="448"/>
      <c r="EY52" s="448"/>
      <c r="EZ52" s="448"/>
      <c r="FA52" s="448"/>
      <c r="FB52" s="448"/>
      <c r="FC52" s="448"/>
      <c r="FD52" s="448"/>
      <c r="FE52" s="448"/>
      <c r="FF52" s="448"/>
      <c r="FG52" s="448"/>
      <c r="FH52" s="448"/>
      <c r="FI52" s="448"/>
      <c r="FJ52" s="448"/>
      <c r="FK52" s="448"/>
      <c r="FL52" s="448"/>
      <c r="FM52" s="448"/>
      <c r="FN52" s="448"/>
      <c r="FO52" s="448"/>
      <c r="FP52" s="448"/>
      <c r="FQ52" s="448"/>
    </row>
    <row r="53" spans="1:173" customFormat="1" ht="3.75" customHeight="1" thickBot="1" x14ac:dyDescent="0.3">
      <c r="A53" s="87"/>
      <c r="B53" s="509"/>
      <c r="C53" s="479"/>
      <c r="D53" s="479"/>
      <c r="E53" s="479"/>
      <c r="F53" s="479"/>
      <c r="G53" s="479"/>
      <c r="H53" s="479"/>
      <c r="I53" s="479"/>
      <c r="J53" s="479"/>
      <c r="K53" s="479"/>
      <c r="L53" s="479"/>
      <c r="M53" s="479"/>
      <c r="N53" s="479"/>
      <c r="O53" s="479"/>
      <c r="P53" s="479"/>
      <c r="Q53" s="479"/>
      <c r="R53" s="492"/>
      <c r="S53" s="447"/>
      <c r="T53" s="491"/>
      <c r="U53" s="479"/>
      <c r="V53" s="479"/>
      <c r="W53" s="479"/>
      <c r="X53" s="479"/>
      <c r="Y53" s="479"/>
      <c r="Z53" s="479"/>
      <c r="AA53" s="479"/>
      <c r="AB53" s="479"/>
      <c r="AC53" s="479"/>
      <c r="AD53" s="479"/>
      <c r="AE53" s="479"/>
      <c r="AF53" s="479"/>
      <c r="AG53" s="492"/>
      <c r="AH53" s="87"/>
      <c r="AI53" s="87"/>
      <c r="AJ53" s="447"/>
      <c r="AK53" s="447"/>
      <c r="AL53" s="448"/>
      <c r="AM53" s="448"/>
      <c r="AN53" s="448"/>
      <c r="AO53" s="448"/>
      <c r="AP53" s="448"/>
      <c r="AQ53" s="448"/>
      <c r="AR53" s="448"/>
      <c r="AS53" s="448"/>
      <c r="AT53" s="448"/>
      <c r="AU53" s="448"/>
      <c r="AV53" s="448"/>
      <c r="AW53" s="448"/>
      <c r="AX53" s="448"/>
      <c r="AY53" s="448"/>
      <c r="AZ53" s="448"/>
      <c r="BA53" s="448"/>
      <c r="BB53" s="448"/>
      <c r="BC53" s="448"/>
      <c r="BD53" s="448"/>
      <c r="BE53" s="448"/>
      <c r="BF53" s="448"/>
      <c r="BG53" s="448"/>
      <c r="BH53" s="448"/>
      <c r="BI53" s="448"/>
      <c r="BJ53" s="448"/>
      <c r="BK53" s="448"/>
      <c r="BL53" s="448"/>
      <c r="BM53" s="448"/>
      <c r="BN53" s="448"/>
      <c r="BO53" s="448"/>
      <c r="BP53" s="448"/>
      <c r="BQ53" s="448"/>
      <c r="BR53" s="448"/>
      <c r="BS53" s="448"/>
      <c r="BT53" s="448"/>
      <c r="BU53" s="448"/>
      <c r="BV53" s="448"/>
      <c r="BW53" s="448"/>
      <c r="BX53" s="448"/>
      <c r="BY53" s="448"/>
      <c r="BZ53" s="448"/>
      <c r="CA53" s="448"/>
      <c r="CB53" s="448"/>
      <c r="CC53" s="448"/>
      <c r="CD53" s="448"/>
      <c r="CE53" s="448"/>
      <c r="CF53" s="448"/>
      <c r="CG53" s="448"/>
      <c r="CH53" s="448"/>
      <c r="CI53" s="448"/>
      <c r="CJ53" s="448"/>
      <c r="CK53" s="448"/>
      <c r="CL53" s="448"/>
      <c r="CM53" s="448"/>
      <c r="CN53" s="448"/>
      <c r="CO53" s="448"/>
      <c r="CP53" s="448"/>
      <c r="CQ53" s="448"/>
      <c r="CR53" s="448"/>
      <c r="CS53" s="448"/>
      <c r="CT53" s="448"/>
      <c r="CU53" s="448"/>
      <c r="CV53" s="448"/>
      <c r="CW53" s="448"/>
      <c r="CX53" s="448"/>
      <c r="CY53" s="448"/>
      <c r="CZ53" s="448"/>
      <c r="DA53" s="448"/>
      <c r="DB53" s="448"/>
      <c r="DC53" s="448"/>
      <c r="DD53" s="448"/>
      <c r="DE53" s="448"/>
      <c r="DF53" s="448"/>
      <c r="DG53" s="448"/>
      <c r="DH53" s="448"/>
      <c r="DI53" s="448"/>
      <c r="DJ53" s="448"/>
      <c r="DK53" s="448"/>
      <c r="DL53" s="448"/>
      <c r="DM53" s="448"/>
      <c r="DN53" s="448"/>
      <c r="DO53" s="448"/>
      <c r="DP53" s="448"/>
      <c r="DQ53" s="448"/>
      <c r="DR53" s="448"/>
      <c r="DS53" s="448"/>
      <c r="DT53" s="448"/>
      <c r="DU53" s="448"/>
      <c r="DV53" s="448"/>
      <c r="DW53" s="448"/>
      <c r="DX53" s="448"/>
      <c r="DY53" s="448"/>
      <c r="DZ53" s="448"/>
      <c r="EA53" s="448"/>
      <c r="EB53" s="448"/>
      <c r="EC53" s="448"/>
      <c r="ED53" s="448"/>
      <c r="EE53" s="448"/>
      <c r="EF53" s="448"/>
      <c r="EG53" s="448"/>
      <c r="EH53" s="448"/>
      <c r="EI53" s="448"/>
      <c r="EJ53" s="448"/>
      <c r="EK53" s="448"/>
      <c r="EL53" s="448"/>
      <c r="EM53" s="448"/>
      <c r="EN53" s="448"/>
      <c r="EO53" s="448"/>
      <c r="EP53" s="448"/>
      <c r="EQ53" s="448"/>
      <c r="ER53" s="448"/>
      <c r="ES53" s="448"/>
      <c r="ET53" s="448"/>
      <c r="EU53" s="448"/>
      <c r="EV53" s="448"/>
      <c r="EW53" s="448"/>
      <c r="EX53" s="448"/>
      <c r="EY53" s="448"/>
      <c r="EZ53" s="448"/>
      <c r="FA53" s="448"/>
      <c r="FB53" s="448"/>
      <c r="FC53" s="448"/>
      <c r="FD53" s="448"/>
      <c r="FE53" s="448"/>
      <c r="FF53" s="448"/>
      <c r="FG53" s="448"/>
      <c r="FH53" s="448"/>
      <c r="FI53" s="448"/>
      <c r="FJ53" s="448"/>
      <c r="FK53" s="448"/>
      <c r="FL53" s="448"/>
      <c r="FM53" s="448"/>
      <c r="FN53" s="448"/>
      <c r="FO53" s="448"/>
      <c r="FP53" s="448"/>
      <c r="FQ53" s="448"/>
    </row>
    <row r="54" spans="1:173" customFormat="1" ht="18.75" customHeight="1" thickBot="1" x14ac:dyDescent="0.3">
      <c r="A54" s="87"/>
      <c r="B54" s="491"/>
      <c r="C54" s="1466" t="str">
        <f>B34</f>
        <v>Objetivos Intermédios</v>
      </c>
      <c r="D54" s="1467"/>
      <c r="E54" s="1467"/>
      <c r="F54" s="1467"/>
      <c r="G54" s="1467"/>
      <c r="H54" s="1467"/>
      <c r="I54" s="1467"/>
      <c r="J54" s="1467"/>
      <c r="K54" s="1467"/>
      <c r="L54" s="1467"/>
      <c r="M54" s="1467"/>
      <c r="N54" s="1467"/>
      <c r="O54" s="1467"/>
      <c r="P54" s="1467"/>
      <c r="Q54" s="1467"/>
      <c r="R54" s="1468"/>
      <c r="S54" s="447"/>
      <c r="T54" s="491"/>
      <c r="U54" s="1466" t="str">
        <f>+C54</f>
        <v>Objetivos Intermédios</v>
      </c>
      <c r="V54" s="1467"/>
      <c r="W54" s="1467"/>
      <c r="X54" s="1467"/>
      <c r="Y54" s="1467"/>
      <c r="Z54" s="1467"/>
      <c r="AA54" s="1467"/>
      <c r="AB54" s="1467"/>
      <c r="AC54" s="1467"/>
      <c r="AD54" s="1467"/>
      <c r="AE54" s="1467"/>
      <c r="AF54" s="1467"/>
      <c r="AG54" s="1468"/>
      <c r="AH54" s="87"/>
      <c r="AI54" s="87"/>
      <c r="AJ54" s="447"/>
      <c r="AK54" s="447"/>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8"/>
      <c r="BV54" s="448"/>
      <c r="BW54" s="448"/>
      <c r="BX54" s="448"/>
      <c r="BY54" s="448"/>
      <c r="BZ54" s="448"/>
      <c r="CA54" s="448"/>
      <c r="CB54" s="448"/>
      <c r="CC54" s="448"/>
      <c r="CD54" s="448"/>
      <c r="CE54" s="448"/>
      <c r="CF54" s="448"/>
      <c r="CG54" s="448"/>
      <c r="CH54" s="448"/>
      <c r="CI54" s="448"/>
      <c r="CJ54" s="448"/>
      <c r="CK54" s="448"/>
      <c r="CL54" s="448"/>
      <c r="CM54" s="448"/>
      <c r="CN54" s="448"/>
      <c r="CO54" s="448"/>
      <c r="CP54" s="448"/>
      <c r="CQ54" s="448"/>
      <c r="CR54" s="448"/>
      <c r="CS54" s="448"/>
      <c r="CT54" s="448"/>
      <c r="CU54" s="448"/>
      <c r="CV54" s="448"/>
      <c r="CW54" s="448"/>
      <c r="CX54" s="448"/>
      <c r="CY54" s="448"/>
      <c r="CZ54" s="448"/>
      <c r="DA54" s="448"/>
      <c r="DB54" s="448"/>
      <c r="DC54" s="448"/>
      <c r="DD54" s="448"/>
      <c r="DE54" s="448"/>
      <c r="DF54" s="448"/>
      <c r="DG54" s="448"/>
      <c r="DH54" s="448"/>
      <c r="DI54" s="448"/>
      <c r="DJ54" s="448"/>
      <c r="DK54" s="448"/>
      <c r="DL54" s="448"/>
      <c r="DM54" s="448"/>
      <c r="DN54" s="448"/>
      <c r="DO54" s="448"/>
      <c r="DP54" s="448"/>
      <c r="DQ54" s="448"/>
      <c r="DR54" s="448"/>
      <c r="DS54" s="448"/>
      <c r="DT54" s="448"/>
      <c r="DU54" s="448"/>
      <c r="DV54" s="448"/>
      <c r="DW54" s="448"/>
      <c r="DX54" s="448"/>
      <c r="DY54" s="448"/>
      <c r="DZ54" s="448"/>
      <c r="EA54" s="448"/>
      <c r="EB54" s="448"/>
      <c r="EC54" s="448"/>
      <c r="ED54" s="448"/>
      <c r="EE54" s="448"/>
      <c r="EF54" s="448"/>
      <c r="EG54" s="448"/>
      <c r="EH54" s="448"/>
      <c r="EI54" s="448"/>
      <c r="EJ54" s="448"/>
      <c r="EK54" s="448"/>
      <c r="EL54" s="448"/>
      <c r="EM54" s="448"/>
      <c r="EN54" s="448"/>
      <c r="EO54" s="448"/>
      <c r="EP54" s="448"/>
      <c r="EQ54" s="448"/>
      <c r="ER54" s="448"/>
      <c r="ES54" s="448"/>
      <c r="ET54" s="448"/>
      <c r="EU54" s="448"/>
      <c r="EV54" s="448"/>
      <c r="EW54" s="448"/>
      <c r="EX54" s="448"/>
      <c r="EY54" s="448"/>
      <c r="EZ54" s="448"/>
      <c r="FA54" s="448"/>
      <c r="FB54" s="448"/>
      <c r="FC54" s="448"/>
      <c r="FD54" s="448"/>
      <c r="FE54" s="448"/>
      <c r="FF54" s="448"/>
      <c r="FG54" s="448"/>
      <c r="FH54" s="448"/>
      <c r="FI54" s="448"/>
      <c r="FJ54" s="448"/>
      <c r="FK54" s="448"/>
      <c r="FL54" s="448"/>
      <c r="FM54" s="448"/>
      <c r="FN54" s="448"/>
      <c r="FO54" s="448"/>
      <c r="FP54" s="448"/>
      <c r="FQ54" s="448"/>
    </row>
    <row r="55" spans="1:173" customFormat="1" ht="19.5" customHeight="1" thickBot="1" x14ac:dyDescent="0.3">
      <c r="A55" s="87"/>
      <c r="B55" s="1025" t="s">
        <v>435</v>
      </c>
      <c r="C55" s="1018"/>
      <c r="D55" s="1019"/>
      <c r="E55" s="1019"/>
      <c r="F55" s="1019"/>
      <c r="G55" s="1019"/>
      <c r="H55" s="1019"/>
      <c r="I55" s="1019"/>
      <c r="J55" s="1019"/>
      <c r="K55" s="1019"/>
      <c r="L55" s="1019"/>
      <c r="M55" s="1019"/>
      <c r="N55" s="1019"/>
      <c r="O55" s="1019"/>
      <c r="P55" s="1019"/>
      <c r="Q55" s="1019"/>
      <c r="R55" s="1020"/>
      <c r="S55" s="447"/>
      <c r="T55" s="1025" t="str">
        <f>+B55</f>
        <v>Ações estratégicas</v>
      </c>
      <c r="U55" s="1021" t="s">
        <v>453</v>
      </c>
      <c r="V55" s="1022" t="s">
        <v>454</v>
      </c>
      <c r="W55" s="1022" t="s">
        <v>455</v>
      </c>
      <c r="X55" s="1022" t="s">
        <v>456</v>
      </c>
      <c r="Y55" s="1022" t="s">
        <v>457</v>
      </c>
      <c r="Z55" s="1022" t="s">
        <v>458</v>
      </c>
      <c r="AA55" s="1023" t="s">
        <v>459</v>
      </c>
      <c r="AB55" s="1023" t="s">
        <v>460</v>
      </c>
      <c r="AC55" s="1023" t="s">
        <v>461</v>
      </c>
      <c r="AD55" s="1023" t="s">
        <v>462</v>
      </c>
      <c r="AE55" s="1023" t="s">
        <v>463</v>
      </c>
      <c r="AF55" s="1023" t="s">
        <v>464</v>
      </c>
      <c r="AG55" s="1024" t="s">
        <v>465</v>
      </c>
      <c r="AH55" s="87"/>
      <c r="AI55" s="87"/>
      <c r="AJ55" s="447"/>
      <c r="AK55" s="447"/>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8"/>
      <c r="BV55" s="448"/>
      <c r="BW55" s="448"/>
      <c r="BX55" s="448"/>
      <c r="BY55" s="448"/>
      <c r="BZ55" s="448"/>
      <c r="CA55" s="448"/>
      <c r="CB55" s="448"/>
      <c r="CC55" s="448"/>
      <c r="CD55" s="448"/>
      <c r="CE55" s="448"/>
      <c r="CF55" s="448"/>
      <c r="CG55" s="448"/>
      <c r="CH55" s="448"/>
      <c r="CI55" s="448"/>
      <c r="CJ55" s="448"/>
      <c r="CK55" s="448"/>
      <c r="CL55" s="448"/>
      <c r="CM55" s="448"/>
      <c r="CN55" s="448"/>
      <c r="CO55" s="448"/>
      <c r="CP55" s="448"/>
      <c r="CQ55" s="448"/>
      <c r="CR55" s="448"/>
      <c r="CS55" s="448"/>
      <c r="CT55" s="448"/>
      <c r="CU55" s="448"/>
      <c r="CV55" s="448"/>
      <c r="CW55" s="448"/>
      <c r="CX55" s="448"/>
      <c r="CY55" s="448"/>
      <c r="CZ55" s="448"/>
      <c r="DA55" s="448"/>
      <c r="DB55" s="448"/>
      <c r="DC55" s="448"/>
      <c r="DD55" s="448"/>
      <c r="DE55" s="448"/>
      <c r="DF55" s="448"/>
      <c r="DG55" s="448"/>
      <c r="DH55" s="448"/>
      <c r="DI55" s="448"/>
      <c r="DJ55" s="448"/>
      <c r="DK55" s="448"/>
      <c r="DL55" s="448"/>
      <c r="DM55" s="448"/>
      <c r="DN55" s="448"/>
      <c r="DO55" s="448"/>
      <c r="DP55" s="448"/>
      <c r="DQ55" s="448"/>
      <c r="DR55" s="448"/>
      <c r="DS55" s="448"/>
      <c r="DT55" s="448"/>
      <c r="DU55" s="448"/>
      <c r="DV55" s="448"/>
      <c r="DW55" s="448"/>
      <c r="DX55" s="448"/>
      <c r="DY55" s="448"/>
      <c r="DZ55" s="448"/>
      <c r="EA55" s="448"/>
      <c r="EB55" s="448"/>
      <c r="EC55" s="448"/>
      <c r="ED55" s="448"/>
      <c r="EE55" s="448"/>
      <c r="EF55" s="448"/>
      <c r="EG55" s="448"/>
      <c r="EH55" s="448"/>
      <c r="EI55" s="448"/>
      <c r="EJ55" s="448"/>
      <c r="EK55" s="448"/>
      <c r="EL55" s="448"/>
      <c r="EM55" s="448"/>
      <c r="EN55" s="448"/>
      <c r="EO55" s="448"/>
      <c r="EP55" s="448"/>
      <c r="EQ55" s="448"/>
      <c r="ER55" s="448"/>
      <c r="ES55" s="448"/>
      <c r="ET55" s="448"/>
      <c r="EU55" s="448"/>
      <c r="EV55" s="448"/>
      <c r="EW55" s="448"/>
      <c r="EX55" s="448"/>
      <c r="EY55" s="448"/>
      <c r="EZ55" s="448"/>
      <c r="FA55" s="448"/>
      <c r="FB55" s="448"/>
      <c r="FC55" s="448"/>
      <c r="FD55" s="448"/>
      <c r="FE55" s="448"/>
      <c r="FF55" s="448"/>
      <c r="FG55" s="448"/>
      <c r="FH55" s="448"/>
      <c r="FI55" s="448"/>
      <c r="FJ55" s="448"/>
      <c r="FK55" s="448"/>
      <c r="FL55" s="448"/>
      <c r="FM55" s="448"/>
      <c r="FN55" s="448"/>
      <c r="FO55" s="448"/>
      <c r="FP55" s="448"/>
      <c r="FQ55" s="448"/>
    </row>
    <row r="56" spans="1:173" customFormat="1" ht="15" x14ac:dyDescent="0.25">
      <c r="A56" s="87"/>
      <c r="B56" s="510"/>
      <c r="C56" s="486"/>
      <c r="D56" s="485"/>
      <c r="E56" s="485"/>
      <c r="F56" s="485"/>
      <c r="G56" s="485"/>
      <c r="H56" s="485"/>
      <c r="I56" s="485"/>
      <c r="J56" s="485"/>
      <c r="K56" s="485"/>
      <c r="L56" s="485"/>
      <c r="M56" s="485"/>
      <c r="N56" s="485"/>
      <c r="O56" s="485"/>
      <c r="P56" s="485"/>
      <c r="Q56" s="485"/>
      <c r="R56" s="511"/>
      <c r="S56" s="447"/>
      <c r="T56" s="493" t="s">
        <v>466</v>
      </c>
      <c r="U56" s="487" t="s">
        <v>433</v>
      </c>
      <c r="V56" s="455"/>
      <c r="W56" s="455"/>
      <c r="X56" s="455" t="s">
        <v>433</v>
      </c>
      <c r="Y56" s="455" t="s">
        <v>433</v>
      </c>
      <c r="Z56" s="455"/>
      <c r="AA56" s="454"/>
      <c r="AB56" s="454"/>
      <c r="AC56" s="454"/>
      <c r="AD56" s="454"/>
      <c r="AE56" s="454"/>
      <c r="AF56" s="454"/>
      <c r="AG56" s="494"/>
      <c r="AH56" s="87"/>
      <c r="AI56" s="87"/>
      <c r="AJ56" s="447"/>
      <c r="AK56" s="447"/>
      <c r="AL56" s="448"/>
      <c r="AM56" s="448"/>
      <c r="AN56" s="448"/>
      <c r="AO56" s="448"/>
      <c r="AP56" s="448"/>
      <c r="AQ56" s="448"/>
      <c r="AR56" s="448"/>
      <c r="AS56" s="448"/>
      <c r="AT56" s="448"/>
      <c r="AU56" s="448"/>
      <c r="AV56" s="448"/>
      <c r="AW56" s="448"/>
      <c r="AX56" s="448"/>
      <c r="AY56" s="448"/>
      <c r="AZ56" s="448"/>
      <c r="BA56" s="448"/>
      <c r="BB56" s="448"/>
      <c r="BC56" s="448"/>
      <c r="BD56" s="448"/>
      <c r="BE56" s="448"/>
      <c r="BF56" s="448"/>
      <c r="BG56" s="448"/>
      <c r="BH56" s="448"/>
      <c r="BI56" s="448"/>
      <c r="BJ56" s="448"/>
      <c r="BK56" s="448"/>
      <c r="BL56" s="448"/>
      <c r="BM56" s="448"/>
      <c r="BN56" s="448"/>
      <c r="BO56" s="448"/>
      <c r="BP56" s="448"/>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c r="CO56" s="448"/>
      <c r="CP56" s="448"/>
      <c r="CQ56" s="448"/>
      <c r="CR56" s="448"/>
      <c r="CS56" s="448"/>
      <c r="CT56" s="448"/>
      <c r="CU56" s="448"/>
      <c r="CV56" s="448"/>
      <c r="CW56" s="448"/>
      <c r="CX56" s="448"/>
      <c r="CY56" s="448"/>
      <c r="CZ56" s="448"/>
      <c r="DA56" s="448"/>
      <c r="DB56" s="448"/>
      <c r="DC56" s="448"/>
      <c r="DD56" s="448"/>
      <c r="DE56" s="448"/>
      <c r="DF56" s="448"/>
      <c r="DG56" s="448"/>
      <c r="DH56" s="448"/>
      <c r="DI56" s="448"/>
      <c r="DJ56" s="448"/>
      <c r="DK56" s="448"/>
      <c r="DL56" s="448"/>
      <c r="DM56" s="448"/>
      <c r="DN56" s="448"/>
      <c r="DO56" s="448"/>
      <c r="DP56" s="448"/>
      <c r="DQ56" s="448"/>
      <c r="DR56" s="448"/>
      <c r="DS56" s="448"/>
      <c r="DT56" s="448"/>
      <c r="DU56" s="448"/>
      <c r="DV56" s="448"/>
      <c r="DW56" s="448"/>
      <c r="DX56" s="448"/>
      <c r="DY56" s="448"/>
      <c r="DZ56" s="448"/>
      <c r="EA56" s="448"/>
      <c r="EB56" s="448"/>
      <c r="EC56" s="448"/>
      <c r="ED56" s="448"/>
      <c r="EE56" s="448"/>
      <c r="EF56" s="448"/>
      <c r="EG56" s="448"/>
      <c r="EH56" s="448"/>
      <c r="EI56" s="448"/>
      <c r="EJ56" s="448"/>
      <c r="EK56" s="448"/>
      <c r="EL56" s="448"/>
      <c r="EM56" s="448"/>
      <c r="EN56" s="448"/>
      <c r="EO56" s="448"/>
      <c r="EP56" s="448"/>
      <c r="EQ56" s="448"/>
      <c r="ER56" s="448"/>
      <c r="ES56" s="448"/>
      <c r="ET56" s="448"/>
      <c r="EU56" s="448"/>
      <c r="EV56" s="448"/>
      <c r="EW56" s="448"/>
      <c r="EX56" s="448"/>
      <c r="EY56" s="448"/>
      <c r="EZ56" s="448"/>
      <c r="FA56" s="448"/>
      <c r="FB56" s="448"/>
      <c r="FC56" s="448"/>
      <c r="FD56" s="448"/>
      <c r="FE56" s="448"/>
      <c r="FF56" s="448"/>
      <c r="FG56" s="448"/>
      <c r="FH56" s="448"/>
      <c r="FI56" s="448"/>
      <c r="FJ56" s="448"/>
      <c r="FK56" s="448"/>
      <c r="FL56" s="448"/>
      <c r="FM56" s="448"/>
      <c r="FN56" s="448"/>
      <c r="FO56" s="448"/>
      <c r="FP56" s="448"/>
      <c r="FQ56" s="448"/>
    </row>
    <row r="57" spans="1:173" customFormat="1" ht="25.5" x14ac:dyDescent="0.25">
      <c r="A57" s="87"/>
      <c r="B57" s="512"/>
      <c r="C57" s="459"/>
      <c r="D57" s="457"/>
      <c r="E57" s="457"/>
      <c r="F57" s="457"/>
      <c r="G57" s="457"/>
      <c r="H57" s="457"/>
      <c r="I57" s="457"/>
      <c r="J57" s="457"/>
      <c r="K57" s="457"/>
      <c r="L57" s="457"/>
      <c r="M57" s="457"/>
      <c r="N57" s="457"/>
      <c r="O57" s="457"/>
      <c r="P57" s="457"/>
      <c r="Q57" s="457"/>
      <c r="R57" s="513"/>
      <c r="S57" s="447"/>
      <c r="T57" s="495" t="s">
        <v>737</v>
      </c>
      <c r="U57" s="488" t="s">
        <v>433</v>
      </c>
      <c r="V57" s="456" t="s">
        <v>433</v>
      </c>
      <c r="W57" s="456" t="s">
        <v>433</v>
      </c>
      <c r="X57" s="456" t="s">
        <v>433</v>
      </c>
      <c r="Y57" s="456" t="s">
        <v>433</v>
      </c>
      <c r="Z57" s="456" t="s">
        <v>433</v>
      </c>
      <c r="AA57" s="453"/>
      <c r="AB57" s="453"/>
      <c r="AC57" s="453" t="s">
        <v>433</v>
      </c>
      <c r="AD57" s="453"/>
      <c r="AE57" s="453" t="s">
        <v>433</v>
      </c>
      <c r="AF57" s="453"/>
      <c r="AG57" s="496"/>
      <c r="AH57" s="87"/>
      <c r="AI57" s="87"/>
      <c r="AJ57" s="447"/>
      <c r="AK57" s="447"/>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c r="CW57" s="448"/>
      <c r="CX57" s="448"/>
      <c r="CY57" s="448"/>
      <c r="CZ57" s="448"/>
      <c r="DA57" s="448"/>
      <c r="DB57" s="448"/>
      <c r="DC57" s="448"/>
      <c r="DD57" s="448"/>
      <c r="DE57" s="448"/>
      <c r="DF57" s="448"/>
      <c r="DG57" s="448"/>
      <c r="DH57" s="448"/>
      <c r="DI57" s="448"/>
      <c r="DJ57" s="448"/>
      <c r="DK57" s="448"/>
      <c r="DL57" s="448"/>
      <c r="DM57" s="448"/>
      <c r="DN57" s="448"/>
      <c r="DO57" s="448"/>
      <c r="DP57" s="448"/>
      <c r="DQ57" s="448"/>
      <c r="DR57" s="448"/>
      <c r="DS57" s="448"/>
      <c r="DT57" s="448"/>
      <c r="DU57" s="448"/>
      <c r="DV57" s="448"/>
      <c r="DW57" s="448"/>
      <c r="DX57" s="448"/>
      <c r="DY57" s="448"/>
      <c r="DZ57" s="448"/>
      <c r="EA57" s="448"/>
      <c r="EB57" s="448"/>
      <c r="EC57" s="448"/>
      <c r="ED57" s="448"/>
      <c r="EE57" s="448"/>
      <c r="EF57" s="448"/>
      <c r="EG57" s="448"/>
      <c r="EH57" s="448"/>
      <c r="EI57" s="448"/>
      <c r="EJ57" s="448"/>
      <c r="EK57" s="448"/>
      <c r="EL57" s="448"/>
      <c r="EM57" s="448"/>
      <c r="EN57" s="448"/>
      <c r="EO57" s="448"/>
      <c r="EP57" s="448"/>
      <c r="EQ57" s="448"/>
      <c r="ER57" s="448"/>
      <c r="ES57" s="448"/>
      <c r="ET57" s="448"/>
      <c r="EU57" s="448"/>
      <c r="EV57" s="448"/>
      <c r="EW57" s="448"/>
      <c r="EX57" s="448"/>
      <c r="EY57" s="448"/>
      <c r="EZ57" s="448"/>
      <c r="FA57" s="448"/>
      <c r="FB57" s="448"/>
      <c r="FC57" s="448"/>
      <c r="FD57" s="448"/>
      <c r="FE57" s="448"/>
      <c r="FF57" s="448"/>
      <c r="FG57" s="448"/>
      <c r="FH57" s="448"/>
      <c r="FI57" s="448"/>
      <c r="FJ57" s="448"/>
      <c r="FK57" s="448"/>
      <c r="FL57" s="448"/>
      <c r="FM57" s="448"/>
      <c r="FN57" s="448"/>
      <c r="FO57" s="448"/>
      <c r="FP57" s="448"/>
      <c r="FQ57" s="448"/>
    </row>
    <row r="58" spans="1:173" customFormat="1" ht="24" customHeight="1" x14ac:dyDescent="0.25">
      <c r="A58" s="87"/>
      <c r="B58" s="512"/>
      <c r="C58" s="459"/>
      <c r="D58" s="457"/>
      <c r="E58" s="457"/>
      <c r="F58" s="457"/>
      <c r="G58" s="457"/>
      <c r="H58" s="457"/>
      <c r="I58" s="457"/>
      <c r="J58" s="457"/>
      <c r="K58" s="457"/>
      <c r="L58" s="457"/>
      <c r="M58" s="457"/>
      <c r="N58" s="457"/>
      <c r="O58" s="457"/>
      <c r="P58" s="457"/>
      <c r="Q58" s="457"/>
      <c r="R58" s="513"/>
      <c r="S58" s="447"/>
      <c r="T58" s="495" t="s">
        <v>739</v>
      </c>
      <c r="U58" s="488" t="s">
        <v>433</v>
      </c>
      <c r="V58" s="456" t="s">
        <v>433</v>
      </c>
      <c r="W58" s="456" t="s">
        <v>433</v>
      </c>
      <c r="X58" s="456" t="s">
        <v>433</v>
      </c>
      <c r="Y58" s="456" t="s">
        <v>433</v>
      </c>
      <c r="Z58" s="456" t="s">
        <v>433</v>
      </c>
      <c r="AA58" s="453"/>
      <c r="AB58" s="453" t="s">
        <v>433</v>
      </c>
      <c r="AC58" s="453"/>
      <c r="AD58" s="453" t="s">
        <v>433</v>
      </c>
      <c r="AE58" s="453" t="s">
        <v>433</v>
      </c>
      <c r="AF58" s="453"/>
      <c r="AG58" s="496" t="s">
        <v>433</v>
      </c>
      <c r="AH58" s="87"/>
      <c r="AI58" s="87"/>
      <c r="AJ58" s="447"/>
      <c r="AK58" s="447"/>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s="448"/>
      <c r="CP58" s="448"/>
      <c r="CQ58" s="448"/>
      <c r="CR58" s="448"/>
      <c r="CS58" s="448"/>
      <c r="CT58" s="448"/>
      <c r="CU58" s="448"/>
      <c r="CV58" s="448"/>
      <c r="CW58" s="448"/>
      <c r="CX58" s="448"/>
      <c r="CY58" s="448"/>
      <c r="CZ58" s="448"/>
      <c r="DA58" s="448"/>
      <c r="DB58" s="448"/>
      <c r="DC58" s="448"/>
      <c r="DD58" s="448"/>
      <c r="DE58" s="448"/>
      <c r="DF58" s="448"/>
      <c r="DG58" s="448"/>
      <c r="DH58" s="448"/>
      <c r="DI58" s="448"/>
      <c r="DJ58" s="448"/>
      <c r="DK58" s="448"/>
      <c r="DL58" s="448"/>
      <c r="DM58" s="448"/>
      <c r="DN58" s="448"/>
      <c r="DO58" s="448"/>
      <c r="DP58" s="448"/>
      <c r="DQ58" s="448"/>
      <c r="DR58" s="448"/>
      <c r="DS58" s="448"/>
      <c r="DT58" s="448"/>
      <c r="DU58" s="448"/>
      <c r="DV58" s="448"/>
      <c r="DW58" s="448"/>
      <c r="DX58" s="448"/>
      <c r="DY58" s="448"/>
      <c r="DZ58" s="448"/>
      <c r="EA58" s="448"/>
      <c r="EB58" s="448"/>
      <c r="EC58" s="448"/>
      <c r="ED58" s="448"/>
      <c r="EE58" s="448"/>
      <c r="EF58" s="448"/>
      <c r="EG58" s="448"/>
      <c r="EH58" s="448"/>
      <c r="EI58" s="448"/>
      <c r="EJ58" s="448"/>
      <c r="EK58" s="448"/>
      <c r="EL58" s="448"/>
      <c r="EM58" s="448"/>
      <c r="EN58" s="448"/>
      <c r="EO58" s="448"/>
      <c r="EP58" s="448"/>
      <c r="EQ58" s="448"/>
      <c r="ER58" s="448"/>
      <c r="ES58" s="448"/>
      <c r="ET58" s="448"/>
      <c r="EU58" s="448"/>
      <c r="EV58" s="448"/>
      <c r="EW58" s="448"/>
      <c r="EX58" s="448"/>
      <c r="EY58" s="448"/>
      <c r="EZ58" s="448"/>
      <c r="FA58" s="448"/>
      <c r="FB58" s="448"/>
      <c r="FC58" s="448"/>
      <c r="FD58" s="448"/>
      <c r="FE58" s="448"/>
      <c r="FF58" s="448"/>
      <c r="FG58" s="448"/>
      <c r="FH58" s="448"/>
      <c r="FI58" s="448"/>
      <c r="FJ58" s="448"/>
      <c r="FK58" s="448"/>
      <c r="FL58" s="448"/>
      <c r="FM58" s="448"/>
      <c r="FN58" s="448"/>
      <c r="FO58" s="448"/>
      <c r="FP58" s="448"/>
      <c r="FQ58" s="448"/>
    </row>
    <row r="59" spans="1:173" customFormat="1" ht="15" x14ac:dyDescent="0.25">
      <c r="A59" s="87"/>
      <c r="B59" s="512"/>
      <c r="C59" s="459"/>
      <c r="D59" s="457"/>
      <c r="E59" s="457"/>
      <c r="F59" s="457"/>
      <c r="G59" s="457"/>
      <c r="H59" s="457"/>
      <c r="I59" s="457"/>
      <c r="J59" s="457"/>
      <c r="K59" s="457"/>
      <c r="L59" s="457"/>
      <c r="M59" s="457"/>
      <c r="N59" s="457"/>
      <c r="O59" s="457"/>
      <c r="P59" s="457"/>
      <c r="Q59" s="457"/>
      <c r="R59" s="513"/>
      <c r="S59" s="447"/>
      <c r="T59" s="495" t="s">
        <v>468</v>
      </c>
      <c r="U59" s="488" t="s">
        <v>433</v>
      </c>
      <c r="V59" s="456" t="s">
        <v>433</v>
      </c>
      <c r="W59" s="456"/>
      <c r="X59" s="456"/>
      <c r="Y59" s="456" t="s">
        <v>433</v>
      </c>
      <c r="Z59" s="456" t="s">
        <v>433</v>
      </c>
      <c r="AA59" s="453" t="s">
        <v>433</v>
      </c>
      <c r="AB59" s="453"/>
      <c r="AC59" s="453"/>
      <c r="AD59" s="453"/>
      <c r="AE59" s="453" t="s">
        <v>433</v>
      </c>
      <c r="AF59" s="453"/>
      <c r="AG59" s="496"/>
      <c r="AH59" s="87"/>
      <c r="AI59" s="87"/>
      <c r="AJ59" s="447"/>
      <c r="AK59" s="447"/>
      <c r="AL59" s="448"/>
      <c r="AM59" s="448"/>
      <c r="AN59" s="448"/>
      <c r="AO59" s="448"/>
      <c r="AP59" s="448"/>
      <c r="AQ59" s="448"/>
      <c r="AR59" s="448"/>
      <c r="AS59" s="448"/>
      <c r="AT59" s="448"/>
      <c r="AU59" s="448"/>
      <c r="AV59" s="448"/>
      <c r="AW59" s="448"/>
      <c r="AX59" s="448"/>
      <c r="AY59" s="448"/>
      <c r="AZ59" s="448"/>
      <c r="BA59" s="448"/>
      <c r="BB59" s="448"/>
      <c r="BC59" s="448"/>
      <c r="BD59" s="448"/>
      <c r="BE59" s="448"/>
      <c r="BF59" s="448"/>
      <c r="BG59" s="448"/>
      <c r="BH59" s="448"/>
      <c r="BI59" s="448"/>
      <c r="BJ59" s="448"/>
      <c r="BK59" s="448"/>
      <c r="BL59" s="448"/>
      <c r="BM59" s="448"/>
      <c r="BN59" s="448"/>
      <c r="BO59" s="448"/>
      <c r="BP59" s="448"/>
      <c r="BQ59" s="448"/>
      <c r="BR59" s="448"/>
      <c r="BS59" s="448"/>
      <c r="BT59" s="448"/>
      <c r="BU59" s="448"/>
      <c r="BV59" s="448"/>
      <c r="BW59" s="448"/>
      <c r="BX59" s="448"/>
      <c r="BY59" s="448"/>
      <c r="BZ59" s="448"/>
      <c r="CA59" s="448"/>
      <c r="CB59" s="448"/>
      <c r="CC59" s="448"/>
      <c r="CD59" s="448"/>
      <c r="CE59" s="448"/>
      <c r="CF59" s="448"/>
      <c r="CG59" s="448"/>
      <c r="CH59" s="448"/>
      <c r="CI59" s="448"/>
      <c r="CJ59" s="448"/>
      <c r="CK59" s="448"/>
      <c r="CL59" s="448"/>
      <c r="CM59" s="448"/>
      <c r="CN59" s="448"/>
      <c r="CO59" s="448"/>
      <c r="CP59" s="448"/>
      <c r="CQ59" s="448"/>
      <c r="CR59" s="448"/>
      <c r="CS59" s="448"/>
      <c r="CT59" s="448"/>
      <c r="CU59" s="448"/>
      <c r="CV59" s="448"/>
      <c r="CW59" s="448"/>
      <c r="CX59" s="448"/>
      <c r="CY59" s="448"/>
      <c r="CZ59" s="448"/>
      <c r="DA59" s="448"/>
      <c r="DB59" s="448"/>
      <c r="DC59" s="448"/>
      <c r="DD59" s="448"/>
      <c r="DE59" s="448"/>
      <c r="DF59" s="448"/>
      <c r="DG59" s="448"/>
      <c r="DH59" s="448"/>
      <c r="DI59" s="448"/>
      <c r="DJ59" s="448"/>
      <c r="DK59" s="448"/>
      <c r="DL59" s="448"/>
      <c r="DM59" s="448"/>
      <c r="DN59" s="448"/>
      <c r="DO59" s="448"/>
      <c r="DP59" s="448"/>
      <c r="DQ59" s="448"/>
      <c r="DR59" s="448"/>
      <c r="DS59" s="448"/>
      <c r="DT59" s="448"/>
      <c r="DU59" s="448"/>
      <c r="DV59" s="448"/>
      <c r="DW59" s="448"/>
      <c r="DX59" s="448"/>
      <c r="DY59" s="448"/>
      <c r="DZ59" s="448"/>
      <c r="EA59" s="448"/>
      <c r="EB59" s="448"/>
      <c r="EC59" s="448"/>
      <c r="ED59" s="448"/>
      <c r="EE59" s="448"/>
      <c r="EF59" s="448"/>
      <c r="EG59" s="448"/>
      <c r="EH59" s="448"/>
      <c r="EI59" s="448"/>
      <c r="EJ59" s="448"/>
      <c r="EK59" s="448"/>
      <c r="EL59" s="448"/>
      <c r="EM59" s="448"/>
      <c r="EN59" s="448"/>
      <c r="EO59" s="448"/>
      <c r="EP59" s="448"/>
      <c r="EQ59" s="448"/>
      <c r="ER59" s="448"/>
      <c r="ES59" s="448"/>
      <c r="ET59" s="448"/>
      <c r="EU59" s="448"/>
      <c r="EV59" s="448"/>
      <c r="EW59" s="448"/>
      <c r="EX59" s="448"/>
      <c r="EY59" s="448"/>
      <c r="EZ59" s="448"/>
      <c r="FA59" s="448"/>
      <c r="FB59" s="448"/>
      <c r="FC59" s="448"/>
      <c r="FD59" s="448"/>
      <c r="FE59" s="448"/>
      <c r="FF59" s="448"/>
      <c r="FG59" s="448"/>
      <c r="FH59" s="448"/>
      <c r="FI59" s="448"/>
      <c r="FJ59" s="448"/>
      <c r="FK59" s="448"/>
      <c r="FL59" s="448"/>
      <c r="FM59" s="448"/>
      <c r="FN59" s="448"/>
      <c r="FO59" s="448"/>
      <c r="FP59" s="448"/>
      <c r="FQ59" s="448"/>
    </row>
    <row r="60" spans="1:173" customFormat="1" ht="15" x14ac:dyDescent="0.25">
      <c r="A60" s="87"/>
      <c r="B60" s="512"/>
      <c r="C60" s="459"/>
      <c r="D60" s="457"/>
      <c r="E60" s="457"/>
      <c r="F60" s="457"/>
      <c r="G60" s="484"/>
      <c r="H60" s="457"/>
      <c r="I60" s="457"/>
      <c r="J60" s="457"/>
      <c r="K60" s="457"/>
      <c r="L60" s="457"/>
      <c r="M60" s="457"/>
      <c r="N60" s="457"/>
      <c r="O60" s="457"/>
      <c r="P60" s="457"/>
      <c r="Q60" s="457"/>
      <c r="R60" s="513"/>
      <c r="S60" s="447"/>
      <c r="T60" s="495" t="s">
        <v>730</v>
      </c>
      <c r="U60" s="488" t="s">
        <v>433</v>
      </c>
      <c r="V60" s="456" t="s">
        <v>433</v>
      </c>
      <c r="W60" s="456"/>
      <c r="X60" s="456" t="s">
        <v>433</v>
      </c>
      <c r="Y60" s="456" t="s">
        <v>433</v>
      </c>
      <c r="Z60" s="456" t="s">
        <v>433</v>
      </c>
      <c r="AA60" s="453"/>
      <c r="AB60" s="453"/>
      <c r="AC60" s="453" t="s">
        <v>433</v>
      </c>
      <c r="AD60" s="453"/>
      <c r="AE60" s="453" t="s">
        <v>433</v>
      </c>
      <c r="AF60" s="453"/>
      <c r="AG60" s="496"/>
      <c r="AH60" s="87"/>
      <c r="AI60" s="87"/>
      <c r="AJ60" s="447"/>
      <c r="AK60" s="447"/>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s="448"/>
      <c r="CP60" s="448"/>
      <c r="CQ60" s="448"/>
      <c r="CR60" s="448"/>
      <c r="CS60" s="448"/>
      <c r="CT60" s="448"/>
      <c r="CU60" s="448"/>
      <c r="CV60" s="448"/>
      <c r="CW60" s="448"/>
      <c r="CX60" s="448"/>
      <c r="CY60" s="448"/>
      <c r="CZ60" s="448"/>
      <c r="DA60" s="448"/>
      <c r="DB60" s="448"/>
      <c r="DC60" s="448"/>
      <c r="DD60" s="448"/>
      <c r="DE60" s="448"/>
      <c r="DF60" s="448"/>
      <c r="DG60" s="448"/>
      <c r="DH60" s="448"/>
      <c r="DI60" s="448"/>
      <c r="DJ60" s="448"/>
      <c r="DK60" s="448"/>
      <c r="DL60" s="448"/>
      <c r="DM60" s="448"/>
      <c r="DN60" s="448"/>
      <c r="DO60" s="448"/>
      <c r="DP60" s="448"/>
      <c r="DQ60" s="448"/>
      <c r="DR60" s="448"/>
      <c r="DS60" s="448"/>
      <c r="DT60" s="448"/>
      <c r="DU60" s="448"/>
      <c r="DV60" s="448"/>
      <c r="DW60" s="448"/>
      <c r="DX60" s="448"/>
      <c r="DY60" s="448"/>
      <c r="DZ60" s="448"/>
      <c r="EA60" s="448"/>
      <c r="EB60" s="448"/>
      <c r="EC60" s="448"/>
      <c r="ED60" s="448"/>
      <c r="EE60" s="448"/>
      <c r="EF60" s="448"/>
      <c r="EG60" s="448"/>
      <c r="EH60" s="448"/>
      <c r="EI60" s="448"/>
      <c r="EJ60" s="448"/>
      <c r="EK60" s="448"/>
      <c r="EL60" s="448"/>
      <c r="EM60" s="448"/>
      <c r="EN60" s="448"/>
      <c r="EO60" s="448"/>
      <c r="EP60" s="448"/>
      <c r="EQ60" s="448"/>
      <c r="ER60" s="448"/>
      <c r="ES60" s="448"/>
      <c r="ET60" s="448"/>
      <c r="EU60" s="448"/>
      <c r="EV60" s="448"/>
      <c r="EW60" s="448"/>
      <c r="EX60" s="448"/>
      <c r="EY60" s="448"/>
      <c r="EZ60" s="448"/>
      <c r="FA60" s="448"/>
      <c r="FB60" s="448"/>
      <c r="FC60" s="448"/>
      <c r="FD60" s="448"/>
      <c r="FE60" s="448"/>
      <c r="FF60" s="448"/>
      <c r="FG60" s="448"/>
      <c r="FH60" s="448"/>
      <c r="FI60" s="448"/>
      <c r="FJ60" s="448"/>
      <c r="FK60" s="448"/>
      <c r="FL60" s="448"/>
      <c r="FM60" s="448"/>
      <c r="FN60" s="448"/>
      <c r="FO60" s="448"/>
      <c r="FP60" s="448"/>
      <c r="FQ60" s="448"/>
    </row>
    <row r="61" spans="1:173" customFormat="1" ht="15" x14ac:dyDescent="0.25">
      <c r="A61" s="87"/>
      <c r="B61" s="512"/>
      <c r="C61" s="459"/>
      <c r="D61" s="457"/>
      <c r="E61" s="457"/>
      <c r="F61" s="482"/>
      <c r="G61" s="457"/>
      <c r="H61" s="483"/>
      <c r="I61" s="457"/>
      <c r="J61" s="457"/>
      <c r="K61" s="457"/>
      <c r="L61" s="457"/>
      <c r="M61" s="457"/>
      <c r="N61" s="457"/>
      <c r="O61" s="457"/>
      <c r="P61" s="457"/>
      <c r="Q61" s="457"/>
      <c r="R61" s="513"/>
      <c r="S61" s="447"/>
      <c r="T61" s="495" t="s">
        <v>728</v>
      </c>
      <c r="U61" s="488"/>
      <c r="V61" s="456" t="s">
        <v>433</v>
      </c>
      <c r="W61" s="456"/>
      <c r="X61" s="456"/>
      <c r="Y61" s="456" t="s">
        <v>433</v>
      </c>
      <c r="Z61" s="456"/>
      <c r="AA61" s="453"/>
      <c r="AB61" s="453"/>
      <c r="AC61" s="453"/>
      <c r="AD61" s="453" t="s">
        <v>433</v>
      </c>
      <c r="AE61" s="453"/>
      <c r="AF61" s="453"/>
      <c r="AG61" s="496"/>
      <c r="AH61" s="87"/>
      <c r="AI61" s="87"/>
      <c r="AJ61" s="447"/>
      <c r="AK61" s="447"/>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s="448"/>
      <c r="CP61" s="448"/>
      <c r="CQ61" s="448"/>
      <c r="CR61" s="448"/>
      <c r="CS61" s="448"/>
      <c r="CT61" s="448"/>
      <c r="CU61" s="448"/>
      <c r="CV61" s="448"/>
      <c r="CW61" s="448"/>
      <c r="CX61" s="448"/>
      <c r="CY61" s="448"/>
      <c r="CZ61" s="448"/>
      <c r="DA61" s="448"/>
      <c r="DB61" s="448"/>
      <c r="DC61" s="448"/>
      <c r="DD61" s="448"/>
      <c r="DE61" s="448"/>
      <c r="DF61" s="448"/>
      <c r="DG61" s="448"/>
      <c r="DH61" s="448"/>
      <c r="DI61" s="448"/>
      <c r="DJ61" s="448"/>
      <c r="DK61" s="448"/>
      <c r="DL61" s="448"/>
      <c r="DM61" s="448"/>
      <c r="DN61" s="448"/>
      <c r="DO61" s="448"/>
      <c r="DP61" s="448"/>
      <c r="DQ61" s="448"/>
      <c r="DR61" s="448"/>
      <c r="DS61" s="448"/>
      <c r="DT61" s="448"/>
      <c r="DU61" s="448"/>
      <c r="DV61" s="448"/>
      <c r="DW61" s="448"/>
      <c r="DX61" s="448"/>
      <c r="DY61" s="448"/>
      <c r="DZ61" s="448"/>
      <c r="EA61" s="448"/>
      <c r="EB61" s="448"/>
      <c r="EC61" s="448"/>
      <c r="ED61" s="448"/>
      <c r="EE61" s="448"/>
      <c r="EF61" s="448"/>
      <c r="EG61" s="448"/>
      <c r="EH61" s="448"/>
      <c r="EI61" s="448"/>
      <c r="EJ61" s="448"/>
      <c r="EK61" s="448"/>
      <c r="EL61" s="448"/>
      <c r="EM61" s="448"/>
      <c r="EN61" s="448"/>
      <c r="EO61" s="448"/>
      <c r="EP61" s="448"/>
      <c r="EQ61" s="448"/>
      <c r="ER61" s="448"/>
      <c r="ES61" s="448"/>
      <c r="ET61" s="448"/>
      <c r="EU61" s="448"/>
      <c r="EV61" s="448"/>
      <c r="EW61" s="448"/>
      <c r="EX61" s="448"/>
      <c r="EY61" s="448"/>
      <c r="EZ61" s="448"/>
      <c r="FA61" s="448"/>
      <c r="FB61" s="448"/>
      <c r="FC61" s="448"/>
      <c r="FD61" s="448"/>
      <c r="FE61" s="448"/>
      <c r="FF61" s="448"/>
      <c r="FG61" s="448"/>
      <c r="FH61" s="448"/>
      <c r="FI61" s="448"/>
      <c r="FJ61" s="448"/>
      <c r="FK61" s="448"/>
      <c r="FL61" s="448"/>
      <c r="FM61" s="448"/>
      <c r="FN61" s="448"/>
      <c r="FO61" s="448"/>
      <c r="FP61" s="448"/>
      <c r="FQ61" s="448"/>
    </row>
    <row r="62" spans="1:173" customFormat="1" ht="18" customHeight="1" x14ac:dyDescent="0.25">
      <c r="A62" s="87"/>
      <c r="B62" s="512"/>
      <c r="C62" s="459"/>
      <c r="D62" s="457"/>
      <c r="E62" s="457"/>
      <c r="F62" s="457"/>
      <c r="G62" s="458"/>
      <c r="H62" s="457"/>
      <c r="I62" s="457"/>
      <c r="J62" s="457"/>
      <c r="K62" s="457"/>
      <c r="L62" s="457"/>
      <c r="M62" s="457"/>
      <c r="N62" s="457"/>
      <c r="O62" s="457"/>
      <c r="P62" s="457"/>
      <c r="Q62" s="457"/>
      <c r="R62" s="513"/>
      <c r="S62" s="447"/>
      <c r="T62" s="495" t="s">
        <v>742</v>
      </c>
      <c r="U62" s="488"/>
      <c r="V62" s="456"/>
      <c r="W62" s="456" t="s">
        <v>433</v>
      </c>
      <c r="X62" s="456"/>
      <c r="Y62" s="456"/>
      <c r="Z62" s="456"/>
      <c r="AA62" s="453"/>
      <c r="AB62" s="453"/>
      <c r="AC62" s="453"/>
      <c r="AD62" s="453"/>
      <c r="AE62" s="453" t="s">
        <v>433</v>
      </c>
      <c r="AF62" s="453" t="s">
        <v>433</v>
      </c>
      <c r="AG62" s="496"/>
      <c r="AH62" s="87"/>
      <c r="AI62" s="87"/>
      <c r="AJ62" s="447"/>
      <c r="AK62" s="447"/>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c r="CW62" s="448"/>
      <c r="CX62" s="448"/>
      <c r="CY62" s="448"/>
      <c r="CZ62" s="448"/>
      <c r="DA62" s="448"/>
      <c r="DB62" s="448"/>
      <c r="DC62" s="448"/>
      <c r="DD62" s="448"/>
      <c r="DE62" s="448"/>
      <c r="DF62" s="448"/>
      <c r="DG62" s="448"/>
      <c r="DH62" s="448"/>
      <c r="DI62" s="448"/>
      <c r="DJ62" s="448"/>
      <c r="DK62" s="448"/>
      <c r="DL62" s="448"/>
      <c r="DM62" s="448"/>
      <c r="DN62" s="448"/>
      <c r="DO62" s="448"/>
      <c r="DP62" s="448"/>
      <c r="DQ62" s="448"/>
      <c r="DR62" s="448"/>
      <c r="DS62" s="448"/>
      <c r="DT62" s="448"/>
      <c r="DU62" s="448"/>
      <c r="DV62" s="448"/>
      <c r="DW62" s="448"/>
      <c r="DX62" s="448"/>
      <c r="DY62" s="448"/>
      <c r="DZ62" s="448"/>
      <c r="EA62" s="448"/>
      <c r="EB62" s="448"/>
      <c r="EC62" s="448"/>
      <c r="ED62" s="448"/>
      <c r="EE62" s="448"/>
      <c r="EF62" s="448"/>
      <c r="EG62" s="448"/>
      <c r="EH62" s="448"/>
      <c r="EI62" s="448"/>
      <c r="EJ62" s="448"/>
      <c r="EK62" s="448"/>
      <c r="EL62" s="448"/>
      <c r="EM62" s="448"/>
      <c r="EN62" s="448"/>
      <c r="EO62" s="448"/>
      <c r="EP62" s="448"/>
      <c r="EQ62" s="448"/>
      <c r="ER62" s="448"/>
      <c r="ES62" s="448"/>
      <c r="ET62" s="448"/>
      <c r="EU62" s="448"/>
      <c r="EV62" s="448"/>
      <c r="EW62" s="448"/>
      <c r="EX62" s="448"/>
      <c r="EY62" s="448"/>
      <c r="EZ62" s="448"/>
      <c r="FA62" s="448"/>
      <c r="FB62" s="448"/>
      <c r="FC62" s="448"/>
      <c r="FD62" s="448"/>
      <c r="FE62" s="448"/>
      <c r="FF62" s="448"/>
      <c r="FG62" s="448"/>
      <c r="FH62" s="448"/>
      <c r="FI62" s="448"/>
      <c r="FJ62" s="448"/>
      <c r="FK62" s="448"/>
      <c r="FL62" s="448"/>
      <c r="FM62" s="448"/>
      <c r="FN62" s="448"/>
      <c r="FO62" s="448"/>
      <c r="FP62" s="448"/>
      <c r="FQ62" s="448"/>
    </row>
    <row r="63" spans="1:173" customFormat="1" ht="15" x14ac:dyDescent="0.25">
      <c r="A63" s="87"/>
      <c r="B63" s="512"/>
      <c r="C63" s="459"/>
      <c r="D63" s="457"/>
      <c r="E63" s="457"/>
      <c r="F63" s="457"/>
      <c r="G63" s="457"/>
      <c r="H63" s="457"/>
      <c r="I63" s="457"/>
      <c r="J63" s="457"/>
      <c r="K63" s="457"/>
      <c r="L63" s="457"/>
      <c r="M63" s="457"/>
      <c r="N63" s="457"/>
      <c r="O63" s="457"/>
      <c r="P63" s="457"/>
      <c r="Q63" s="457"/>
      <c r="R63" s="513"/>
      <c r="S63" s="447"/>
      <c r="T63" s="495" t="s">
        <v>731</v>
      </c>
      <c r="U63" s="488" t="s">
        <v>433</v>
      </c>
      <c r="V63" s="456" t="s">
        <v>433</v>
      </c>
      <c r="W63" s="456"/>
      <c r="X63" s="456"/>
      <c r="Y63" s="456"/>
      <c r="Z63" s="456"/>
      <c r="AA63" s="453"/>
      <c r="AB63" s="453" t="s">
        <v>433</v>
      </c>
      <c r="AC63" s="453"/>
      <c r="AD63" s="453"/>
      <c r="AE63" s="453"/>
      <c r="AF63" s="453"/>
      <c r="AG63" s="496"/>
      <c r="AH63" s="87"/>
      <c r="AI63" s="87"/>
      <c r="AJ63" s="447"/>
      <c r="AK63" s="447"/>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s="448"/>
      <c r="CP63" s="448"/>
      <c r="CQ63" s="448"/>
      <c r="CR63" s="448"/>
      <c r="CS63" s="448"/>
      <c r="CT63" s="448"/>
      <c r="CU63" s="448"/>
      <c r="CV63" s="448"/>
      <c r="CW63" s="448"/>
      <c r="CX63" s="448"/>
      <c r="CY63" s="448"/>
      <c r="CZ63" s="448"/>
      <c r="DA63" s="448"/>
      <c r="DB63" s="448"/>
      <c r="DC63" s="448"/>
      <c r="DD63" s="448"/>
      <c r="DE63" s="448"/>
      <c r="DF63" s="448"/>
      <c r="DG63" s="448"/>
      <c r="DH63" s="448"/>
      <c r="DI63" s="448"/>
      <c r="DJ63" s="448"/>
      <c r="DK63" s="448"/>
      <c r="DL63" s="448"/>
      <c r="DM63" s="448"/>
      <c r="DN63" s="448"/>
      <c r="DO63" s="448"/>
      <c r="DP63" s="448"/>
      <c r="DQ63" s="448"/>
      <c r="DR63" s="448"/>
      <c r="DS63" s="448"/>
      <c r="DT63" s="448"/>
      <c r="DU63" s="448"/>
      <c r="DV63" s="448"/>
      <c r="DW63" s="448"/>
      <c r="DX63" s="448"/>
      <c r="DY63" s="448"/>
      <c r="DZ63" s="448"/>
      <c r="EA63" s="448"/>
      <c r="EB63" s="448"/>
      <c r="EC63" s="448"/>
      <c r="ED63" s="448"/>
      <c r="EE63" s="448"/>
      <c r="EF63" s="448"/>
      <c r="EG63" s="448"/>
      <c r="EH63" s="448"/>
      <c r="EI63" s="448"/>
      <c r="EJ63" s="448"/>
      <c r="EK63" s="448"/>
      <c r="EL63" s="448"/>
      <c r="EM63" s="448"/>
      <c r="EN63" s="448"/>
      <c r="EO63" s="448"/>
      <c r="EP63" s="448"/>
      <c r="EQ63" s="448"/>
      <c r="ER63" s="448"/>
      <c r="ES63" s="448"/>
      <c r="ET63" s="448"/>
      <c r="EU63" s="448"/>
      <c r="EV63" s="448"/>
      <c r="EW63" s="448"/>
      <c r="EX63" s="448"/>
      <c r="EY63" s="448"/>
      <c r="EZ63" s="448"/>
      <c r="FA63" s="448"/>
      <c r="FB63" s="448"/>
      <c r="FC63" s="448"/>
      <c r="FD63" s="448"/>
      <c r="FE63" s="448"/>
      <c r="FF63" s="448"/>
      <c r="FG63" s="448"/>
      <c r="FH63" s="448"/>
      <c r="FI63" s="448"/>
      <c r="FJ63" s="448"/>
      <c r="FK63" s="448"/>
      <c r="FL63" s="448"/>
      <c r="FM63" s="448"/>
      <c r="FN63" s="448"/>
      <c r="FO63" s="448"/>
      <c r="FP63" s="448"/>
      <c r="FQ63" s="448"/>
    </row>
    <row r="64" spans="1:173" customFormat="1" ht="15" x14ac:dyDescent="0.25">
      <c r="A64" s="87"/>
      <c r="B64" s="512"/>
      <c r="C64" s="459"/>
      <c r="D64" s="457"/>
      <c r="E64" s="457"/>
      <c r="F64" s="457"/>
      <c r="G64" s="457"/>
      <c r="H64" s="457"/>
      <c r="I64" s="457"/>
      <c r="J64" s="457"/>
      <c r="K64" s="457"/>
      <c r="L64" s="457"/>
      <c r="M64" s="457"/>
      <c r="N64" s="457"/>
      <c r="O64" s="457"/>
      <c r="P64" s="457"/>
      <c r="Q64" s="457"/>
      <c r="R64" s="513"/>
      <c r="S64" s="447"/>
      <c r="T64" s="495" t="s">
        <v>717</v>
      </c>
      <c r="U64" s="488"/>
      <c r="V64" s="456"/>
      <c r="W64" s="456"/>
      <c r="X64" s="456"/>
      <c r="Y64" s="456"/>
      <c r="Z64" s="456"/>
      <c r="AA64" s="453" t="s">
        <v>433</v>
      </c>
      <c r="AB64" s="453"/>
      <c r="AC64" s="453" t="s">
        <v>433</v>
      </c>
      <c r="AD64" s="453"/>
      <c r="AE64" s="453"/>
      <c r="AF64" s="453" t="s">
        <v>433</v>
      </c>
      <c r="AG64" s="496"/>
      <c r="AH64" s="87"/>
      <c r="AI64" s="87"/>
      <c r="AJ64" s="447"/>
      <c r="AK64" s="447"/>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8"/>
      <c r="CO64" s="448"/>
      <c r="CP64" s="448"/>
      <c r="CQ64" s="448"/>
      <c r="CR64" s="448"/>
      <c r="CS64" s="448"/>
      <c r="CT64" s="448"/>
      <c r="CU64" s="448"/>
      <c r="CV64" s="448"/>
      <c r="CW64" s="448"/>
      <c r="CX64" s="448"/>
      <c r="CY64" s="448"/>
      <c r="CZ64" s="448"/>
      <c r="DA64" s="448"/>
      <c r="DB64" s="448"/>
      <c r="DC64" s="448"/>
      <c r="DD64" s="448"/>
      <c r="DE64" s="448"/>
      <c r="DF64" s="448"/>
      <c r="DG64" s="448"/>
      <c r="DH64" s="448"/>
      <c r="DI64" s="448"/>
      <c r="DJ64" s="448"/>
      <c r="DK64" s="448"/>
      <c r="DL64" s="448"/>
      <c r="DM64" s="448"/>
      <c r="DN64" s="448"/>
      <c r="DO64" s="448"/>
      <c r="DP64" s="448"/>
      <c r="DQ64" s="448"/>
      <c r="DR64" s="448"/>
      <c r="DS64" s="448"/>
      <c r="DT64" s="448"/>
      <c r="DU64" s="448"/>
      <c r="DV64" s="448"/>
      <c r="DW64" s="448"/>
      <c r="DX64" s="448"/>
      <c r="DY64" s="448"/>
      <c r="DZ64" s="448"/>
      <c r="EA64" s="448"/>
      <c r="EB64" s="448"/>
      <c r="EC64" s="448"/>
      <c r="ED64" s="448"/>
      <c r="EE64" s="448"/>
      <c r="EF64" s="448"/>
      <c r="EG64" s="448"/>
      <c r="EH64" s="448"/>
      <c r="EI64" s="448"/>
      <c r="EJ64" s="448"/>
      <c r="EK64" s="448"/>
      <c r="EL64" s="448"/>
      <c r="EM64" s="448"/>
      <c r="EN64" s="448"/>
      <c r="EO64" s="448"/>
      <c r="EP64" s="448"/>
      <c r="EQ64" s="448"/>
      <c r="ER64" s="448"/>
      <c r="ES64" s="448"/>
      <c r="ET64" s="448"/>
      <c r="EU64" s="448"/>
      <c r="EV64" s="448"/>
      <c r="EW64" s="448"/>
      <c r="EX64" s="448"/>
      <c r="EY64" s="448"/>
      <c r="EZ64" s="448"/>
      <c r="FA64" s="448"/>
      <c r="FB64" s="448"/>
      <c r="FC64" s="448"/>
      <c r="FD64" s="448"/>
      <c r="FE64" s="448"/>
      <c r="FF64" s="448"/>
      <c r="FG64" s="448"/>
      <c r="FH64" s="448"/>
      <c r="FI64" s="448"/>
      <c r="FJ64" s="448"/>
      <c r="FK64" s="448"/>
      <c r="FL64" s="448"/>
      <c r="FM64" s="448"/>
      <c r="FN64" s="448"/>
      <c r="FO64" s="448"/>
      <c r="FP64" s="448"/>
      <c r="FQ64" s="448"/>
    </row>
    <row r="65" spans="1:173" customFormat="1" ht="15" x14ac:dyDescent="0.25">
      <c r="A65" s="87"/>
      <c r="B65" s="512"/>
      <c r="C65" s="459"/>
      <c r="D65" s="457"/>
      <c r="E65" s="457"/>
      <c r="F65" s="457"/>
      <c r="G65" s="457"/>
      <c r="H65" s="457"/>
      <c r="I65" s="457"/>
      <c r="J65" s="457"/>
      <c r="K65" s="457"/>
      <c r="L65" s="457"/>
      <c r="M65" s="457"/>
      <c r="N65" s="457"/>
      <c r="O65" s="457"/>
      <c r="P65" s="457"/>
      <c r="Q65" s="457"/>
      <c r="R65" s="513"/>
      <c r="S65" s="447"/>
      <c r="T65" s="495" t="s">
        <v>736</v>
      </c>
      <c r="U65" s="488"/>
      <c r="V65" s="456"/>
      <c r="W65" s="456"/>
      <c r="X65" s="456"/>
      <c r="Y65" s="456"/>
      <c r="Z65" s="456"/>
      <c r="AA65" s="453"/>
      <c r="AB65" s="453" t="s">
        <v>433</v>
      </c>
      <c r="AC65" s="453" t="s">
        <v>433</v>
      </c>
      <c r="AD65" s="453"/>
      <c r="AE65" s="453"/>
      <c r="AF65" s="453" t="s">
        <v>433</v>
      </c>
      <c r="AG65" s="496" t="s">
        <v>433</v>
      </c>
      <c r="AH65" s="87"/>
      <c r="AI65" s="87"/>
      <c r="AJ65" s="447"/>
      <c r="AK65" s="447"/>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8"/>
      <c r="CO65" s="448"/>
      <c r="CP65" s="448"/>
      <c r="CQ65" s="448"/>
      <c r="CR65" s="448"/>
      <c r="CS65" s="448"/>
      <c r="CT65" s="448"/>
      <c r="CU65" s="448"/>
      <c r="CV65" s="448"/>
      <c r="CW65" s="448"/>
      <c r="CX65" s="448"/>
      <c r="CY65" s="448"/>
      <c r="CZ65" s="448"/>
      <c r="DA65" s="448"/>
      <c r="DB65" s="448"/>
      <c r="DC65" s="448"/>
      <c r="DD65" s="448"/>
      <c r="DE65" s="448"/>
      <c r="DF65" s="448"/>
      <c r="DG65" s="448"/>
      <c r="DH65" s="448"/>
      <c r="DI65" s="448"/>
      <c r="DJ65" s="448"/>
      <c r="DK65" s="448"/>
      <c r="DL65" s="448"/>
      <c r="DM65" s="448"/>
      <c r="DN65" s="448"/>
      <c r="DO65" s="448"/>
      <c r="DP65" s="448"/>
      <c r="DQ65" s="448"/>
      <c r="DR65" s="448"/>
      <c r="DS65" s="448"/>
      <c r="DT65" s="448"/>
      <c r="DU65" s="448"/>
      <c r="DV65" s="448"/>
      <c r="DW65" s="448"/>
      <c r="DX65" s="448"/>
      <c r="DY65" s="448"/>
      <c r="DZ65" s="448"/>
      <c r="EA65" s="448"/>
      <c r="EB65" s="448"/>
      <c r="EC65" s="448"/>
      <c r="ED65" s="448"/>
      <c r="EE65" s="448"/>
      <c r="EF65" s="448"/>
      <c r="EG65" s="448"/>
      <c r="EH65" s="448"/>
      <c r="EI65" s="448"/>
      <c r="EJ65" s="448"/>
      <c r="EK65" s="448"/>
      <c r="EL65" s="448"/>
      <c r="EM65" s="448"/>
      <c r="EN65" s="448"/>
      <c r="EO65" s="448"/>
      <c r="EP65" s="448"/>
      <c r="EQ65" s="448"/>
      <c r="ER65" s="448"/>
      <c r="ES65" s="448"/>
      <c r="ET65" s="448"/>
      <c r="EU65" s="448"/>
      <c r="EV65" s="448"/>
      <c r="EW65" s="448"/>
      <c r="EX65" s="448"/>
      <c r="EY65" s="448"/>
      <c r="EZ65" s="448"/>
      <c r="FA65" s="448"/>
      <c r="FB65" s="448"/>
      <c r="FC65" s="448"/>
      <c r="FD65" s="448"/>
      <c r="FE65" s="448"/>
      <c r="FF65" s="448"/>
      <c r="FG65" s="448"/>
      <c r="FH65" s="448"/>
      <c r="FI65" s="448"/>
      <c r="FJ65" s="448"/>
      <c r="FK65" s="448"/>
      <c r="FL65" s="448"/>
      <c r="FM65" s="448"/>
      <c r="FN65" s="448"/>
      <c r="FO65" s="448"/>
      <c r="FP65" s="448"/>
      <c r="FQ65" s="448"/>
    </row>
    <row r="66" spans="1:173" customFormat="1" ht="15" x14ac:dyDescent="0.25">
      <c r="A66" s="87"/>
      <c r="B66" s="512"/>
      <c r="C66" s="459"/>
      <c r="D66" s="457"/>
      <c r="E66" s="457"/>
      <c r="F66" s="457"/>
      <c r="G66" s="457"/>
      <c r="H66" s="457"/>
      <c r="I66" s="457"/>
      <c r="J66" s="457"/>
      <c r="K66" s="457"/>
      <c r="L66" s="457"/>
      <c r="M66" s="457"/>
      <c r="N66" s="457"/>
      <c r="O66" s="457"/>
      <c r="P66" s="457"/>
      <c r="Q66" s="457"/>
      <c r="R66" s="513"/>
      <c r="S66" s="447"/>
      <c r="T66" s="495" t="s">
        <v>729</v>
      </c>
      <c r="U66" s="488"/>
      <c r="V66" s="456"/>
      <c r="W66" s="456" t="s">
        <v>433</v>
      </c>
      <c r="X66" s="456"/>
      <c r="Y66" s="456"/>
      <c r="Z66" s="456"/>
      <c r="AA66" s="453"/>
      <c r="AB66" s="453"/>
      <c r="AC66" s="453"/>
      <c r="AD66" s="453"/>
      <c r="AE66" s="453" t="s">
        <v>433</v>
      </c>
      <c r="AF66" s="453"/>
      <c r="AG66" s="496"/>
      <c r="AH66" s="87"/>
      <c r="AI66" s="87"/>
      <c r="AJ66" s="447"/>
      <c r="AK66" s="447"/>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s="448"/>
      <c r="CP66" s="448"/>
      <c r="CQ66" s="448"/>
      <c r="CR66" s="448"/>
      <c r="CS66" s="448"/>
      <c r="CT66" s="448"/>
      <c r="CU66" s="448"/>
      <c r="CV66" s="448"/>
      <c r="CW66" s="448"/>
      <c r="CX66" s="448"/>
      <c r="CY66" s="448"/>
      <c r="CZ66" s="448"/>
      <c r="DA66" s="448"/>
      <c r="DB66" s="448"/>
      <c r="DC66" s="448"/>
      <c r="DD66" s="448"/>
      <c r="DE66" s="448"/>
      <c r="DF66" s="448"/>
      <c r="DG66" s="448"/>
      <c r="DH66" s="448"/>
      <c r="DI66" s="448"/>
      <c r="DJ66" s="448"/>
      <c r="DK66" s="448"/>
      <c r="DL66" s="448"/>
      <c r="DM66" s="448"/>
      <c r="DN66" s="448"/>
      <c r="DO66" s="448"/>
      <c r="DP66" s="448"/>
      <c r="DQ66" s="448"/>
      <c r="DR66" s="448"/>
      <c r="DS66" s="448"/>
      <c r="DT66" s="448"/>
      <c r="DU66" s="448"/>
      <c r="DV66" s="448"/>
      <c r="DW66" s="448"/>
      <c r="DX66" s="448"/>
      <c r="DY66" s="448"/>
      <c r="DZ66" s="448"/>
      <c r="EA66" s="448"/>
      <c r="EB66" s="448"/>
      <c r="EC66" s="448"/>
      <c r="ED66" s="448"/>
      <c r="EE66" s="448"/>
      <c r="EF66" s="448"/>
      <c r="EG66" s="448"/>
      <c r="EH66" s="448"/>
      <c r="EI66" s="448"/>
      <c r="EJ66" s="448"/>
      <c r="EK66" s="448"/>
      <c r="EL66" s="448"/>
      <c r="EM66" s="448"/>
      <c r="EN66" s="448"/>
      <c r="EO66" s="448"/>
      <c r="EP66" s="448"/>
      <c r="EQ66" s="448"/>
      <c r="ER66" s="448"/>
      <c r="ES66" s="448"/>
      <c r="ET66" s="448"/>
      <c r="EU66" s="448"/>
      <c r="EV66" s="448"/>
      <c r="EW66" s="448"/>
      <c r="EX66" s="448"/>
      <c r="EY66" s="448"/>
      <c r="EZ66" s="448"/>
      <c r="FA66" s="448"/>
      <c r="FB66" s="448"/>
      <c r="FC66" s="448"/>
      <c r="FD66" s="448"/>
      <c r="FE66" s="448"/>
      <c r="FF66" s="448"/>
      <c r="FG66" s="448"/>
      <c r="FH66" s="448"/>
      <c r="FI66" s="448"/>
      <c r="FJ66" s="448"/>
      <c r="FK66" s="448"/>
      <c r="FL66" s="448"/>
      <c r="FM66" s="448"/>
      <c r="FN66" s="448"/>
      <c r="FO66" s="448"/>
      <c r="FP66" s="448"/>
      <c r="FQ66" s="448"/>
    </row>
    <row r="67" spans="1:173" customFormat="1" ht="15" x14ac:dyDescent="0.25">
      <c r="A67" s="87"/>
      <c r="B67" s="512"/>
      <c r="C67" s="459"/>
      <c r="D67" s="457"/>
      <c r="E67" s="457"/>
      <c r="F67" s="457"/>
      <c r="G67" s="457"/>
      <c r="H67" s="457"/>
      <c r="I67" s="457"/>
      <c r="J67" s="457"/>
      <c r="K67" s="457"/>
      <c r="L67" s="457"/>
      <c r="M67" s="457"/>
      <c r="N67" s="457"/>
      <c r="O67" s="457"/>
      <c r="P67" s="457"/>
      <c r="Q67" s="457"/>
      <c r="R67" s="513"/>
      <c r="S67" s="447"/>
      <c r="T67" s="495" t="s">
        <v>738</v>
      </c>
      <c r="U67" s="488"/>
      <c r="V67" s="456"/>
      <c r="W67" s="456" t="s">
        <v>433</v>
      </c>
      <c r="X67" s="456"/>
      <c r="Y67" s="456"/>
      <c r="Z67" s="456"/>
      <c r="AA67" s="453" t="s">
        <v>433</v>
      </c>
      <c r="AB67" s="453" t="s">
        <v>433</v>
      </c>
      <c r="AC67" s="453"/>
      <c r="AD67" s="453"/>
      <c r="AE67" s="453"/>
      <c r="AF67" s="453" t="s">
        <v>433</v>
      </c>
      <c r="AG67" s="496" t="s">
        <v>433</v>
      </c>
      <c r="AH67" s="87"/>
      <c r="AI67" s="87"/>
      <c r="AJ67" s="447"/>
      <c r="AK67" s="447"/>
      <c r="AL67" s="448"/>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8"/>
      <c r="BO67" s="448"/>
      <c r="BP67" s="448"/>
      <c r="BQ67" s="448"/>
      <c r="BR67" s="448"/>
      <c r="BS67" s="448"/>
      <c r="BT67" s="448"/>
      <c r="BU67" s="448"/>
      <c r="BV67" s="448"/>
      <c r="BW67" s="448"/>
      <c r="BX67" s="448"/>
      <c r="BY67" s="448"/>
      <c r="BZ67" s="448"/>
      <c r="CA67" s="448"/>
      <c r="CB67" s="448"/>
      <c r="CC67" s="448"/>
      <c r="CD67" s="448"/>
      <c r="CE67" s="448"/>
      <c r="CF67" s="448"/>
      <c r="CG67" s="448"/>
      <c r="CH67" s="448"/>
      <c r="CI67" s="448"/>
      <c r="CJ67" s="448"/>
      <c r="CK67" s="448"/>
      <c r="CL67" s="448"/>
      <c r="CM67" s="448"/>
      <c r="CN67" s="448"/>
      <c r="CO67" s="448"/>
      <c r="CP67" s="448"/>
      <c r="CQ67" s="448"/>
      <c r="CR67" s="448"/>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8"/>
      <c r="DO67" s="448"/>
      <c r="DP67" s="448"/>
      <c r="DQ67" s="448"/>
      <c r="DR67" s="448"/>
      <c r="DS67" s="448"/>
      <c r="DT67" s="448"/>
      <c r="DU67" s="448"/>
      <c r="DV67" s="448"/>
      <c r="DW67" s="448"/>
      <c r="DX67" s="448"/>
      <c r="DY67" s="448"/>
      <c r="DZ67" s="448"/>
      <c r="EA67" s="448"/>
      <c r="EB67" s="448"/>
      <c r="EC67" s="448"/>
      <c r="ED67" s="448"/>
      <c r="EE67" s="448"/>
      <c r="EF67" s="448"/>
      <c r="EG67" s="448"/>
      <c r="EH67" s="448"/>
      <c r="EI67" s="448"/>
      <c r="EJ67" s="448"/>
      <c r="EK67" s="448"/>
      <c r="EL67" s="448"/>
      <c r="EM67" s="448"/>
      <c r="EN67" s="448"/>
      <c r="EO67" s="448"/>
      <c r="EP67" s="448"/>
      <c r="EQ67" s="448"/>
      <c r="ER67" s="448"/>
      <c r="ES67" s="448"/>
      <c r="ET67" s="448"/>
      <c r="EU67" s="448"/>
      <c r="EV67" s="448"/>
      <c r="EW67" s="448"/>
      <c r="EX67" s="448"/>
      <c r="EY67" s="448"/>
      <c r="EZ67" s="448"/>
      <c r="FA67" s="448"/>
      <c r="FB67" s="448"/>
      <c r="FC67" s="448"/>
      <c r="FD67" s="448"/>
      <c r="FE67" s="448"/>
      <c r="FF67" s="448"/>
      <c r="FG67" s="448"/>
      <c r="FH67" s="448"/>
      <c r="FI67" s="448"/>
      <c r="FJ67" s="448"/>
      <c r="FK67" s="448"/>
      <c r="FL67" s="448"/>
      <c r="FM67" s="448"/>
      <c r="FN67" s="448"/>
      <c r="FO67" s="448"/>
      <c r="FP67" s="448"/>
      <c r="FQ67" s="448"/>
    </row>
    <row r="68" spans="1:173" customFormat="1" ht="39" x14ac:dyDescent="0.25">
      <c r="A68" s="87"/>
      <c r="B68" s="514"/>
      <c r="C68" s="468"/>
      <c r="D68" s="469"/>
      <c r="E68" s="469"/>
      <c r="F68" s="470"/>
      <c r="G68" s="470"/>
      <c r="H68" s="470"/>
      <c r="I68" s="470"/>
      <c r="J68" s="470"/>
      <c r="K68" s="470"/>
      <c r="L68" s="470"/>
      <c r="M68" s="515"/>
      <c r="N68" s="516"/>
      <c r="O68" s="516"/>
      <c r="P68" s="516"/>
      <c r="Q68" s="516"/>
      <c r="R68" s="517"/>
      <c r="S68" s="447"/>
      <c r="T68" s="497" t="s">
        <v>744</v>
      </c>
      <c r="U68" s="489" t="s">
        <v>433</v>
      </c>
      <c r="V68" s="466" t="s">
        <v>433</v>
      </c>
      <c r="W68" s="466"/>
      <c r="X68" s="466" t="s">
        <v>433</v>
      </c>
      <c r="Y68" s="466" t="s">
        <v>433</v>
      </c>
      <c r="Z68" s="466"/>
      <c r="AA68" s="462"/>
      <c r="AB68" s="462"/>
      <c r="AC68" s="463"/>
      <c r="AD68" s="463" t="s">
        <v>433</v>
      </c>
      <c r="AE68" s="463"/>
      <c r="AF68" s="463"/>
      <c r="AG68" s="498"/>
      <c r="AH68" s="87"/>
      <c r="AI68" s="87"/>
      <c r="AJ68" s="447"/>
      <c r="AK68" s="447"/>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s="448"/>
      <c r="CP68" s="448"/>
      <c r="CQ68" s="448"/>
      <c r="CR68" s="448"/>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8"/>
      <c r="DO68" s="448"/>
      <c r="DP68" s="448"/>
      <c r="DQ68" s="448"/>
      <c r="DR68" s="448"/>
      <c r="DS68" s="448"/>
      <c r="DT68" s="448"/>
      <c r="DU68" s="448"/>
      <c r="DV68" s="448"/>
      <c r="DW68" s="448"/>
      <c r="DX68" s="448"/>
      <c r="DY68" s="448"/>
      <c r="DZ68" s="448"/>
      <c r="EA68" s="448"/>
      <c r="EB68" s="448"/>
      <c r="EC68" s="448"/>
      <c r="ED68" s="448"/>
      <c r="EE68" s="448"/>
      <c r="EF68" s="448"/>
      <c r="EG68" s="448"/>
      <c r="EH68" s="448"/>
      <c r="EI68" s="448"/>
      <c r="EJ68" s="448"/>
      <c r="EK68" s="448"/>
      <c r="EL68" s="448"/>
      <c r="EM68" s="448"/>
      <c r="EN68" s="448"/>
      <c r="EO68" s="448"/>
      <c r="EP68" s="448"/>
      <c r="EQ68" s="448"/>
      <c r="ER68" s="448"/>
      <c r="ES68" s="448"/>
      <c r="ET68" s="448"/>
      <c r="EU68" s="448"/>
      <c r="EV68" s="448"/>
      <c r="EW68" s="448"/>
      <c r="EX68" s="448"/>
      <c r="EY68" s="448"/>
      <c r="EZ68" s="448"/>
      <c r="FA68" s="448"/>
      <c r="FB68" s="448"/>
      <c r="FC68" s="448"/>
      <c r="FD68" s="448"/>
      <c r="FE68" s="448"/>
      <c r="FF68" s="448"/>
      <c r="FG68" s="448"/>
      <c r="FH68" s="448"/>
      <c r="FI68" s="448"/>
      <c r="FJ68" s="448"/>
      <c r="FK68" s="448"/>
      <c r="FL68" s="448"/>
      <c r="FM68" s="448"/>
      <c r="FN68" s="448"/>
      <c r="FO68" s="448"/>
      <c r="FP68" s="448"/>
      <c r="FQ68" s="448"/>
    </row>
    <row r="69" spans="1:173" customFormat="1" ht="15" x14ac:dyDescent="0.25">
      <c r="A69" s="87"/>
      <c r="B69" s="514"/>
      <c r="C69" s="468"/>
      <c r="D69" s="469"/>
      <c r="E69" s="469"/>
      <c r="F69" s="470"/>
      <c r="G69" s="470"/>
      <c r="H69" s="470"/>
      <c r="I69" s="470"/>
      <c r="J69" s="470"/>
      <c r="K69" s="470"/>
      <c r="L69" s="470"/>
      <c r="M69" s="515"/>
      <c r="N69" s="516"/>
      <c r="O69" s="516"/>
      <c r="P69" s="516"/>
      <c r="Q69" s="516"/>
      <c r="R69" s="517"/>
      <c r="S69" s="447"/>
      <c r="T69" s="497" t="s">
        <v>734</v>
      </c>
      <c r="U69" s="489" t="s">
        <v>433</v>
      </c>
      <c r="V69" s="466" t="s">
        <v>433</v>
      </c>
      <c r="W69" s="466" t="s">
        <v>433</v>
      </c>
      <c r="X69" s="466" t="s">
        <v>433</v>
      </c>
      <c r="Y69" s="466" t="s">
        <v>433</v>
      </c>
      <c r="Z69" s="466"/>
      <c r="AA69" s="462"/>
      <c r="AB69" s="462"/>
      <c r="AC69" s="463"/>
      <c r="AD69" s="463"/>
      <c r="AE69" s="463"/>
      <c r="AF69" s="463"/>
      <c r="AG69" s="498"/>
      <c r="AH69" s="87"/>
      <c r="AI69" s="87"/>
      <c r="AJ69" s="447"/>
      <c r="AK69" s="447"/>
      <c r="AL69" s="448"/>
      <c r="AM69" s="448"/>
      <c r="AN69" s="448"/>
      <c r="AO69" s="448"/>
      <c r="AP69" s="448"/>
      <c r="AQ69" s="448"/>
      <c r="AR69" s="448"/>
      <c r="AS69" s="448"/>
      <c r="AT69" s="448"/>
      <c r="AU69" s="448"/>
      <c r="AV69" s="448"/>
      <c r="AW69" s="448"/>
      <c r="AX69" s="448"/>
      <c r="AY69" s="448"/>
      <c r="AZ69" s="448"/>
      <c r="BA69" s="448"/>
      <c r="BB69" s="448"/>
      <c r="BC69" s="448"/>
      <c r="BD69" s="448"/>
      <c r="BE69" s="448"/>
      <c r="BF69" s="448"/>
      <c r="BG69" s="448"/>
      <c r="BH69" s="448"/>
      <c r="BI69" s="448"/>
      <c r="BJ69" s="448"/>
      <c r="BK69" s="448"/>
      <c r="BL69" s="448"/>
      <c r="BM69" s="448"/>
      <c r="BN69" s="448"/>
      <c r="BO69" s="448"/>
      <c r="BP69" s="448"/>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c r="CO69" s="448"/>
      <c r="CP69" s="448"/>
      <c r="CQ69" s="448"/>
      <c r="CR69" s="448"/>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8"/>
      <c r="DO69" s="448"/>
      <c r="DP69" s="448"/>
      <c r="DQ69" s="448"/>
      <c r="DR69" s="448"/>
      <c r="DS69" s="448"/>
      <c r="DT69" s="448"/>
      <c r="DU69" s="448"/>
      <c r="DV69" s="448"/>
      <c r="DW69" s="448"/>
      <c r="DX69" s="448"/>
      <c r="DY69" s="448"/>
      <c r="DZ69" s="448"/>
      <c r="EA69" s="448"/>
      <c r="EB69" s="448"/>
      <c r="EC69" s="448"/>
      <c r="ED69" s="448"/>
      <c r="EE69" s="448"/>
      <c r="EF69" s="448"/>
      <c r="EG69" s="448"/>
      <c r="EH69" s="448"/>
      <c r="EI69" s="448"/>
      <c r="EJ69" s="448"/>
      <c r="EK69" s="448"/>
      <c r="EL69" s="448"/>
      <c r="EM69" s="448"/>
      <c r="EN69" s="448"/>
      <c r="EO69" s="448"/>
      <c r="EP69" s="448"/>
      <c r="EQ69" s="448"/>
      <c r="ER69" s="448"/>
      <c r="ES69" s="448"/>
      <c r="ET69" s="448"/>
      <c r="EU69" s="448"/>
      <c r="EV69" s="448"/>
      <c r="EW69" s="448"/>
      <c r="EX69" s="448"/>
      <c r="EY69" s="448"/>
      <c r="EZ69" s="448"/>
      <c r="FA69" s="448"/>
      <c r="FB69" s="448"/>
      <c r="FC69" s="448"/>
      <c r="FD69" s="448"/>
      <c r="FE69" s="448"/>
      <c r="FF69" s="448"/>
      <c r="FG69" s="448"/>
      <c r="FH69" s="448"/>
      <c r="FI69" s="448"/>
      <c r="FJ69" s="448"/>
      <c r="FK69" s="448"/>
      <c r="FL69" s="448"/>
      <c r="FM69" s="448"/>
      <c r="FN69" s="448"/>
      <c r="FO69" s="448"/>
      <c r="FP69" s="448"/>
      <c r="FQ69" s="448"/>
    </row>
    <row r="70" spans="1:173" customFormat="1" ht="26.25" x14ac:dyDescent="0.25">
      <c r="A70" s="87"/>
      <c r="B70" s="514"/>
      <c r="C70" s="468"/>
      <c r="D70" s="469"/>
      <c r="E70" s="469"/>
      <c r="F70" s="470"/>
      <c r="G70" s="470"/>
      <c r="H70" s="470"/>
      <c r="I70" s="470"/>
      <c r="J70" s="470"/>
      <c r="K70" s="470"/>
      <c r="L70" s="470"/>
      <c r="M70" s="515"/>
      <c r="N70" s="516"/>
      <c r="O70" s="516"/>
      <c r="P70" s="516"/>
      <c r="Q70" s="516"/>
      <c r="R70" s="517"/>
      <c r="S70" s="447"/>
      <c r="T70" s="497" t="s">
        <v>740</v>
      </c>
      <c r="U70" s="489" t="s">
        <v>433</v>
      </c>
      <c r="V70" s="466" t="s">
        <v>433</v>
      </c>
      <c r="W70" s="466" t="s">
        <v>433</v>
      </c>
      <c r="X70" s="466" t="s">
        <v>433</v>
      </c>
      <c r="Y70" s="466"/>
      <c r="Z70" s="466"/>
      <c r="AA70" s="462"/>
      <c r="AB70" s="462" t="s">
        <v>433</v>
      </c>
      <c r="AC70" s="463" t="s">
        <v>433</v>
      </c>
      <c r="AD70" s="463"/>
      <c r="AE70" s="463"/>
      <c r="AF70" s="463" t="s">
        <v>433</v>
      </c>
      <c r="AG70" s="498" t="s">
        <v>433</v>
      </c>
      <c r="AH70" s="87"/>
      <c r="AI70" s="87"/>
      <c r="AJ70" s="447"/>
      <c r="AK70" s="447"/>
      <c r="AL70" s="448"/>
      <c r="AM70" s="448"/>
      <c r="AN70" s="448"/>
      <c r="AO70" s="448"/>
      <c r="AP70" s="448"/>
      <c r="AQ70" s="448"/>
      <c r="AR70" s="448"/>
      <c r="AS70" s="448"/>
      <c r="AT70" s="448"/>
      <c r="AU70" s="448"/>
      <c r="AV70" s="448"/>
      <c r="AW70" s="448"/>
      <c r="AX70" s="448"/>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s="448"/>
      <c r="CP70" s="448"/>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448"/>
      <c r="DU70" s="448"/>
      <c r="DV70" s="448"/>
      <c r="DW70" s="448"/>
      <c r="DX70" s="448"/>
      <c r="DY70" s="448"/>
      <c r="DZ70" s="448"/>
      <c r="EA70" s="448"/>
      <c r="EB70" s="448"/>
      <c r="EC70" s="448"/>
      <c r="ED70" s="448"/>
      <c r="EE70" s="448"/>
      <c r="EF70" s="448"/>
      <c r="EG70" s="448"/>
      <c r="EH70" s="448"/>
      <c r="EI70" s="448"/>
      <c r="EJ70" s="448"/>
      <c r="EK70" s="448"/>
      <c r="EL70" s="448"/>
      <c r="EM70" s="448"/>
      <c r="EN70" s="448"/>
      <c r="EO70" s="448"/>
      <c r="EP70" s="448"/>
      <c r="EQ70" s="448"/>
      <c r="ER70" s="448"/>
      <c r="ES70" s="448"/>
      <c r="ET70" s="448"/>
      <c r="EU70" s="448"/>
      <c r="EV70" s="448"/>
      <c r="EW70" s="448"/>
      <c r="EX70" s="448"/>
      <c r="EY70" s="448"/>
      <c r="EZ70" s="448"/>
      <c r="FA70" s="448"/>
      <c r="FB70" s="448"/>
      <c r="FC70" s="448"/>
      <c r="FD70" s="448"/>
      <c r="FE70" s="448"/>
      <c r="FF70" s="448"/>
      <c r="FG70" s="448"/>
      <c r="FH70" s="448"/>
      <c r="FI70" s="448"/>
      <c r="FJ70" s="448"/>
      <c r="FK70" s="448"/>
      <c r="FL70" s="448"/>
      <c r="FM70" s="448"/>
      <c r="FN70" s="448"/>
      <c r="FO70" s="448"/>
      <c r="FP70" s="448"/>
      <c r="FQ70" s="448"/>
    </row>
    <row r="71" spans="1:173" customFormat="1" ht="15" x14ac:dyDescent="0.25">
      <c r="A71" s="87"/>
      <c r="B71" s="514"/>
      <c r="C71" s="468"/>
      <c r="D71" s="469"/>
      <c r="E71" s="469"/>
      <c r="F71" s="470"/>
      <c r="G71" s="470"/>
      <c r="H71" s="470"/>
      <c r="I71" s="470"/>
      <c r="J71" s="470"/>
      <c r="K71" s="470"/>
      <c r="L71" s="470"/>
      <c r="M71" s="515"/>
      <c r="N71" s="516"/>
      <c r="O71" s="516"/>
      <c r="P71" s="516"/>
      <c r="Q71" s="516"/>
      <c r="R71" s="517"/>
      <c r="S71" s="447"/>
      <c r="T71" s="497" t="s">
        <v>733</v>
      </c>
      <c r="U71" s="489"/>
      <c r="V71" s="466"/>
      <c r="W71" s="466"/>
      <c r="X71" s="466"/>
      <c r="Y71" s="466"/>
      <c r="Z71" s="466"/>
      <c r="AA71" s="462"/>
      <c r="AB71" s="462"/>
      <c r="AC71" s="463" t="s">
        <v>433</v>
      </c>
      <c r="AD71" s="463" t="s">
        <v>433</v>
      </c>
      <c r="AE71" s="463" t="s">
        <v>433</v>
      </c>
      <c r="AF71" s="463" t="s">
        <v>433</v>
      </c>
      <c r="AG71" s="498"/>
      <c r="AH71" s="87"/>
      <c r="AI71" s="87"/>
      <c r="AJ71" s="447"/>
      <c r="AK71" s="447"/>
      <c r="AL71" s="448"/>
      <c r="AM71" s="448"/>
      <c r="AN71" s="448"/>
      <c r="AO71" s="448"/>
      <c r="AP71" s="448"/>
      <c r="AQ71" s="448"/>
      <c r="AR71" s="448"/>
      <c r="AS71" s="448"/>
      <c r="AT71" s="448"/>
      <c r="AU71" s="448"/>
      <c r="AV71" s="448"/>
      <c r="AW71" s="448"/>
      <c r="AX71" s="448"/>
      <c r="AY71" s="448"/>
      <c r="AZ71" s="448"/>
      <c r="BA71" s="448"/>
      <c r="BB71" s="448"/>
      <c r="BC71" s="448"/>
      <c r="BD71" s="448"/>
      <c r="BE71" s="448"/>
      <c r="BF71" s="448"/>
      <c r="BG71" s="448"/>
      <c r="BH71" s="448"/>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s="448"/>
      <c r="CP71" s="448"/>
      <c r="CQ71" s="448"/>
      <c r="CR71" s="448"/>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448"/>
      <c r="DU71" s="448"/>
      <c r="DV71" s="448"/>
      <c r="DW71" s="448"/>
      <c r="DX71" s="448"/>
      <c r="DY71" s="448"/>
      <c r="DZ71" s="448"/>
      <c r="EA71" s="448"/>
      <c r="EB71" s="448"/>
      <c r="EC71" s="448"/>
      <c r="ED71" s="448"/>
      <c r="EE71" s="448"/>
      <c r="EF71" s="448"/>
      <c r="EG71" s="448"/>
      <c r="EH71" s="448"/>
      <c r="EI71" s="448"/>
      <c r="EJ71" s="448"/>
      <c r="EK71" s="448"/>
      <c r="EL71" s="448"/>
      <c r="EM71" s="448"/>
      <c r="EN71" s="448"/>
      <c r="EO71" s="448"/>
      <c r="EP71" s="448"/>
      <c r="EQ71" s="448"/>
      <c r="ER71" s="448"/>
      <c r="ES71" s="448"/>
      <c r="ET71" s="448"/>
      <c r="EU71" s="448"/>
      <c r="EV71" s="448"/>
      <c r="EW71" s="448"/>
      <c r="EX71" s="448"/>
      <c r="EY71" s="448"/>
      <c r="EZ71" s="448"/>
      <c r="FA71" s="448"/>
      <c r="FB71" s="448"/>
      <c r="FC71" s="448"/>
      <c r="FD71" s="448"/>
      <c r="FE71" s="448"/>
      <c r="FF71" s="448"/>
      <c r="FG71" s="448"/>
      <c r="FH71" s="448"/>
      <c r="FI71" s="448"/>
      <c r="FJ71" s="448"/>
      <c r="FK71" s="448"/>
      <c r="FL71" s="448"/>
      <c r="FM71" s="448"/>
      <c r="FN71" s="448"/>
      <c r="FO71" s="448"/>
      <c r="FP71" s="448"/>
      <c r="FQ71" s="448"/>
    </row>
    <row r="72" spans="1:173" customFormat="1" ht="15" x14ac:dyDescent="0.25">
      <c r="A72" s="87"/>
      <c r="B72" s="514"/>
      <c r="C72" s="468"/>
      <c r="D72" s="469"/>
      <c r="E72" s="469"/>
      <c r="F72" s="470"/>
      <c r="G72" s="470"/>
      <c r="H72" s="470"/>
      <c r="I72" s="470"/>
      <c r="J72" s="470"/>
      <c r="K72" s="470"/>
      <c r="L72" s="470"/>
      <c r="M72" s="515"/>
      <c r="N72" s="516"/>
      <c r="O72" s="516"/>
      <c r="P72" s="516"/>
      <c r="Q72" s="516"/>
      <c r="R72" s="517"/>
      <c r="S72" s="447"/>
      <c r="T72" s="497" t="s">
        <v>469</v>
      </c>
      <c r="U72" s="489" t="s">
        <v>433</v>
      </c>
      <c r="V72" s="466"/>
      <c r="W72" s="466" t="s">
        <v>433</v>
      </c>
      <c r="X72" s="466"/>
      <c r="Y72" s="466"/>
      <c r="Z72" s="466"/>
      <c r="AA72" s="462" t="s">
        <v>433</v>
      </c>
      <c r="AB72" s="462"/>
      <c r="AC72" s="463" t="s">
        <v>433</v>
      </c>
      <c r="AD72" s="463"/>
      <c r="AE72" s="463"/>
      <c r="AF72" s="463" t="s">
        <v>433</v>
      </c>
      <c r="AG72" s="498"/>
      <c r="AH72" s="87"/>
      <c r="AI72" s="87"/>
      <c r="AJ72" s="447"/>
      <c r="AK72" s="447"/>
      <c r="AL72" s="448"/>
      <c r="AM72" s="448"/>
      <c r="AN72" s="448"/>
      <c r="AO72" s="448"/>
      <c r="AP72" s="448"/>
      <c r="AQ72" s="448"/>
      <c r="AR72" s="448"/>
      <c r="AS72" s="448"/>
      <c r="AT72" s="448"/>
      <c r="AU72" s="448"/>
      <c r="AV72" s="448"/>
      <c r="AW72" s="448"/>
      <c r="AX72" s="448"/>
      <c r="AY72" s="448"/>
      <c r="AZ72" s="448"/>
      <c r="BA72" s="448"/>
      <c r="BB72" s="448"/>
      <c r="BC72" s="448"/>
      <c r="BD72" s="448"/>
      <c r="BE72" s="448"/>
      <c r="BF72" s="448"/>
      <c r="BG72" s="448"/>
      <c r="BH72" s="448"/>
      <c r="BI72" s="448"/>
      <c r="BJ72" s="448"/>
      <c r="BK72" s="448"/>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s="448"/>
      <c r="CP72" s="448"/>
      <c r="CQ72" s="448"/>
      <c r="CR72" s="448"/>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448"/>
      <c r="DU72" s="448"/>
      <c r="DV72" s="448"/>
      <c r="DW72" s="448"/>
      <c r="DX72" s="448"/>
      <c r="DY72" s="448"/>
      <c r="DZ72" s="448"/>
      <c r="EA72" s="448"/>
      <c r="EB72" s="448"/>
      <c r="EC72" s="448"/>
      <c r="ED72" s="448"/>
      <c r="EE72" s="448"/>
      <c r="EF72" s="448"/>
      <c r="EG72" s="448"/>
      <c r="EH72" s="448"/>
      <c r="EI72" s="448"/>
      <c r="EJ72" s="448"/>
      <c r="EK72" s="448"/>
      <c r="EL72" s="448"/>
      <c r="EM72" s="448"/>
      <c r="EN72" s="448"/>
      <c r="EO72" s="448"/>
      <c r="EP72" s="448"/>
      <c r="EQ72" s="448"/>
      <c r="ER72" s="448"/>
      <c r="ES72" s="448"/>
      <c r="ET72" s="448"/>
      <c r="EU72" s="448"/>
      <c r="EV72" s="448"/>
      <c r="EW72" s="448"/>
      <c r="EX72" s="448"/>
      <c r="EY72" s="448"/>
      <c r="EZ72" s="448"/>
      <c r="FA72" s="448"/>
      <c r="FB72" s="448"/>
      <c r="FC72" s="448"/>
      <c r="FD72" s="448"/>
      <c r="FE72" s="448"/>
      <c r="FF72" s="448"/>
      <c r="FG72" s="448"/>
      <c r="FH72" s="448"/>
      <c r="FI72" s="448"/>
      <c r="FJ72" s="448"/>
      <c r="FK72" s="448"/>
      <c r="FL72" s="448"/>
      <c r="FM72" s="448"/>
      <c r="FN72" s="448"/>
      <c r="FO72" s="448"/>
      <c r="FP72" s="448"/>
      <c r="FQ72" s="448"/>
    </row>
    <row r="73" spans="1:173" customFormat="1" ht="15" x14ac:dyDescent="0.25">
      <c r="A73" s="87"/>
      <c r="B73" s="514"/>
      <c r="C73" s="468"/>
      <c r="D73" s="469"/>
      <c r="E73" s="469"/>
      <c r="F73" s="470"/>
      <c r="G73" s="470"/>
      <c r="H73" s="470"/>
      <c r="I73" s="470"/>
      <c r="J73" s="470"/>
      <c r="K73" s="470"/>
      <c r="L73" s="470"/>
      <c r="M73" s="515"/>
      <c r="N73" s="516"/>
      <c r="O73" s="516"/>
      <c r="P73" s="516"/>
      <c r="Q73" s="516"/>
      <c r="R73" s="517"/>
      <c r="S73" s="447"/>
      <c r="T73" s="497" t="s">
        <v>470</v>
      </c>
      <c r="U73" s="489"/>
      <c r="V73" s="466"/>
      <c r="W73" s="466"/>
      <c r="X73" s="466"/>
      <c r="Y73" s="466"/>
      <c r="Z73" s="466"/>
      <c r="AA73" s="462" t="s">
        <v>433</v>
      </c>
      <c r="AB73" s="462" t="s">
        <v>433</v>
      </c>
      <c r="AC73" s="463" t="s">
        <v>433</v>
      </c>
      <c r="AD73" s="463"/>
      <c r="AE73" s="463"/>
      <c r="AF73" s="463" t="s">
        <v>433</v>
      </c>
      <c r="AG73" s="498"/>
      <c r="AH73" s="87"/>
      <c r="AI73" s="87"/>
      <c r="AJ73" s="447"/>
      <c r="AK73" s="447"/>
      <c r="AL73" s="448"/>
      <c r="AM73" s="448"/>
      <c r="AN73" s="448"/>
      <c r="AO73" s="448"/>
      <c r="AP73" s="448"/>
      <c r="AQ73" s="448"/>
      <c r="AR73" s="448"/>
      <c r="AS73" s="448"/>
      <c r="AT73" s="448"/>
      <c r="AU73" s="448"/>
      <c r="AV73" s="448"/>
      <c r="AW73" s="448"/>
      <c r="AX73" s="448"/>
      <c r="AY73" s="448"/>
      <c r="AZ73" s="448"/>
      <c r="BA73" s="448"/>
      <c r="BB73" s="448"/>
      <c r="BC73" s="448"/>
      <c r="BD73" s="448"/>
      <c r="BE73" s="448"/>
      <c r="BF73" s="448"/>
      <c r="BG73" s="448"/>
      <c r="BH73" s="448"/>
      <c r="BI73" s="448"/>
      <c r="BJ73" s="448"/>
      <c r="BK73" s="448"/>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s="448"/>
      <c r="CP73" s="448"/>
      <c r="CQ73" s="448"/>
      <c r="CR73" s="448"/>
      <c r="CS73" s="448"/>
      <c r="CT73" s="448"/>
      <c r="CU73" s="448"/>
      <c r="CV73" s="448"/>
      <c r="CW73" s="448"/>
      <c r="CX73" s="448"/>
      <c r="CY73" s="448"/>
      <c r="CZ73" s="448"/>
      <c r="DA73" s="448"/>
      <c r="DB73" s="448"/>
      <c r="DC73" s="448"/>
      <c r="DD73" s="448"/>
      <c r="DE73" s="448"/>
      <c r="DF73" s="448"/>
      <c r="DG73" s="448"/>
      <c r="DH73" s="448"/>
      <c r="DI73" s="448"/>
      <c r="DJ73" s="448"/>
      <c r="DK73" s="448"/>
      <c r="DL73" s="448"/>
      <c r="DM73" s="448"/>
      <c r="DN73" s="448"/>
      <c r="DO73" s="448"/>
      <c r="DP73" s="448"/>
      <c r="DQ73" s="448"/>
      <c r="DR73" s="448"/>
      <c r="DS73" s="448"/>
      <c r="DT73" s="448"/>
      <c r="DU73" s="448"/>
      <c r="DV73" s="448"/>
      <c r="DW73" s="448"/>
      <c r="DX73" s="448"/>
      <c r="DY73" s="448"/>
      <c r="DZ73" s="448"/>
      <c r="EA73" s="448"/>
      <c r="EB73" s="448"/>
      <c r="EC73" s="448"/>
      <c r="ED73" s="448"/>
      <c r="EE73" s="448"/>
      <c r="EF73" s="448"/>
      <c r="EG73" s="448"/>
      <c r="EH73" s="448"/>
      <c r="EI73" s="448"/>
      <c r="EJ73" s="448"/>
      <c r="EK73" s="448"/>
      <c r="EL73" s="448"/>
      <c r="EM73" s="448"/>
      <c r="EN73" s="448"/>
      <c r="EO73" s="448"/>
      <c r="EP73" s="448"/>
      <c r="EQ73" s="448"/>
      <c r="ER73" s="448"/>
      <c r="ES73" s="448"/>
      <c r="ET73" s="448"/>
      <c r="EU73" s="448"/>
      <c r="EV73" s="448"/>
      <c r="EW73" s="448"/>
      <c r="EX73" s="448"/>
      <c r="EY73" s="448"/>
      <c r="EZ73" s="448"/>
      <c r="FA73" s="448"/>
      <c r="FB73" s="448"/>
      <c r="FC73" s="448"/>
      <c r="FD73" s="448"/>
      <c r="FE73" s="448"/>
      <c r="FF73" s="448"/>
      <c r="FG73" s="448"/>
      <c r="FH73" s="448"/>
      <c r="FI73" s="448"/>
      <c r="FJ73" s="448"/>
      <c r="FK73" s="448"/>
      <c r="FL73" s="448"/>
      <c r="FM73" s="448"/>
      <c r="FN73" s="448"/>
      <c r="FO73" s="448"/>
      <c r="FP73" s="448"/>
      <c r="FQ73" s="448"/>
    </row>
    <row r="74" spans="1:173" customFormat="1" ht="15" x14ac:dyDescent="0.25">
      <c r="A74" s="87"/>
      <c r="B74" s="518"/>
      <c r="C74" s="468"/>
      <c r="D74" s="469"/>
      <c r="E74" s="469"/>
      <c r="F74" s="470"/>
      <c r="G74" s="470"/>
      <c r="H74" s="470"/>
      <c r="I74" s="470"/>
      <c r="J74" s="470"/>
      <c r="K74" s="470"/>
      <c r="L74" s="470"/>
      <c r="M74" s="515"/>
      <c r="N74" s="516"/>
      <c r="O74" s="516"/>
      <c r="P74" s="516"/>
      <c r="Q74" s="516"/>
      <c r="R74" s="517"/>
      <c r="S74" s="447"/>
      <c r="T74" s="497" t="s">
        <v>756</v>
      </c>
      <c r="U74" s="489" t="s">
        <v>433</v>
      </c>
      <c r="V74" s="466" t="s">
        <v>433</v>
      </c>
      <c r="W74" s="466"/>
      <c r="X74" s="466"/>
      <c r="Y74" s="466"/>
      <c r="Z74" s="466"/>
      <c r="AA74" s="462" t="s">
        <v>433</v>
      </c>
      <c r="AB74" s="462" t="s">
        <v>433</v>
      </c>
      <c r="AC74" s="463"/>
      <c r="AD74" s="463"/>
      <c r="AE74" s="463"/>
      <c r="AF74" s="463" t="s">
        <v>433</v>
      </c>
      <c r="AG74" s="498"/>
      <c r="AH74" s="87"/>
      <c r="AI74" s="87"/>
      <c r="AJ74" s="447"/>
      <c r="AK74" s="447"/>
      <c r="AL74" s="448"/>
      <c r="AM74" s="448"/>
      <c r="AN74" s="448"/>
      <c r="AO74" s="448"/>
      <c r="AP74" s="448"/>
      <c r="AQ74" s="448"/>
      <c r="AR74" s="448"/>
      <c r="AS74" s="448"/>
      <c r="AT74" s="448"/>
      <c r="AU74" s="448"/>
      <c r="AV74" s="448"/>
      <c r="AW74" s="448"/>
      <c r="AX74" s="448"/>
      <c r="AY74" s="448"/>
      <c r="AZ74" s="448"/>
      <c r="BA74" s="448"/>
      <c r="BB74" s="448"/>
      <c r="BC74" s="448"/>
      <c r="BD74" s="448"/>
      <c r="BE74" s="448"/>
      <c r="BF74" s="448"/>
      <c r="BG74" s="448"/>
      <c r="BH74" s="448"/>
      <c r="BI74" s="448"/>
      <c r="BJ74" s="448"/>
      <c r="BK74" s="448"/>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s="448"/>
      <c r="CP74" s="448"/>
      <c r="CQ74" s="448"/>
      <c r="CR74" s="448"/>
      <c r="CS74" s="448"/>
      <c r="CT74" s="448"/>
      <c r="CU74" s="448"/>
      <c r="CV74" s="448"/>
      <c r="CW74" s="448"/>
      <c r="CX74" s="448"/>
      <c r="CY74" s="448"/>
      <c r="CZ74" s="448"/>
      <c r="DA74" s="448"/>
      <c r="DB74" s="448"/>
      <c r="DC74" s="448"/>
      <c r="DD74" s="448"/>
      <c r="DE74" s="448"/>
      <c r="DF74" s="448"/>
      <c r="DG74" s="448"/>
      <c r="DH74" s="448"/>
      <c r="DI74" s="448"/>
      <c r="DJ74" s="448"/>
      <c r="DK74" s="448"/>
      <c r="DL74" s="448"/>
      <c r="DM74" s="448"/>
      <c r="DN74" s="448"/>
      <c r="DO74" s="448"/>
      <c r="DP74" s="448"/>
      <c r="DQ74" s="448"/>
      <c r="DR74" s="448"/>
      <c r="DS74" s="448"/>
      <c r="DT74" s="448"/>
      <c r="DU74" s="448"/>
      <c r="DV74" s="448"/>
      <c r="DW74" s="448"/>
      <c r="DX74" s="448"/>
      <c r="DY74" s="448"/>
      <c r="DZ74" s="448"/>
      <c r="EA74" s="448"/>
      <c r="EB74" s="448"/>
      <c r="EC74" s="448"/>
      <c r="ED74" s="448"/>
      <c r="EE74" s="448"/>
      <c r="EF74" s="448"/>
      <c r="EG74" s="448"/>
      <c r="EH74" s="448"/>
      <c r="EI74" s="448"/>
      <c r="EJ74" s="448"/>
      <c r="EK74" s="448"/>
      <c r="EL74" s="448"/>
      <c r="EM74" s="448"/>
      <c r="EN74" s="448"/>
      <c r="EO74" s="448"/>
      <c r="EP74" s="448"/>
      <c r="EQ74" s="448"/>
      <c r="ER74" s="448"/>
      <c r="ES74" s="448"/>
      <c r="ET74" s="448"/>
      <c r="EU74" s="448"/>
      <c r="EV74" s="448"/>
      <c r="EW74" s="448"/>
      <c r="EX74" s="448"/>
      <c r="EY74" s="448"/>
      <c r="EZ74" s="448"/>
      <c r="FA74" s="448"/>
      <c r="FB74" s="448"/>
      <c r="FC74" s="448"/>
      <c r="FD74" s="448"/>
      <c r="FE74" s="448"/>
      <c r="FF74" s="448"/>
      <c r="FG74" s="448"/>
      <c r="FH74" s="448"/>
      <c r="FI74" s="448"/>
      <c r="FJ74" s="448"/>
      <c r="FK74" s="448"/>
      <c r="FL74" s="448"/>
      <c r="FM74" s="448"/>
      <c r="FN74" s="448"/>
      <c r="FO74" s="448"/>
      <c r="FP74" s="448"/>
      <c r="FQ74" s="448"/>
    </row>
    <row r="75" spans="1:173" customFormat="1" ht="26.25" x14ac:dyDescent="0.25">
      <c r="A75" s="87"/>
      <c r="B75" s="518"/>
      <c r="C75" s="468"/>
      <c r="D75" s="469"/>
      <c r="E75" s="469"/>
      <c r="F75" s="470"/>
      <c r="G75" s="470"/>
      <c r="H75" s="470"/>
      <c r="I75" s="470"/>
      <c r="J75" s="470"/>
      <c r="K75" s="470"/>
      <c r="L75" s="470"/>
      <c r="M75" s="515"/>
      <c r="N75" s="516"/>
      <c r="O75" s="516"/>
      <c r="P75" s="516"/>
      <c r="Q75" s="516"/>
      <c r="R75" s="517"/>
      <c r="S75" s="447"/>
      <c r="T75" s="499" t="s">
        <v>735</v>
      </c>
      <c r="U75" s="490" t="s">
        <v>433</v>
      </c>
      <c r="V75" s="467" t="s">
        <v>433</v>
      </c>
      <c r="W75" s="467" t="s">
        <v>433</v>
      </c>
      <c r="X75" s="467" t="s">
        <v>433</v>
      </c>
      <c r="Y75" s="467" t="s">
        <v>433</v>
      </c>
      <c r="Z75" s="467" t="s">
        <v>433</v>
      </c>
      <c r="AA75" s="464"/>
      <c r="AB75" s="464" t="s">
        <v>433</v>
      </c>
      <c r="AC75" s="465"/>
      <c r="AD75" s="465" t="s">
        <v>433</v>
      </c>
      <c r="AE75" s="465"/>
      <c r="AF75" s="465" t="s">
        <v>433</v>
      </c>
      <c r="AG75" s="500" t="s">
        <v>433</v>
      </c>
      <c r="AH75" s="87"/>
      <c r="AI75" s="87"/>
      <c r="AJ75" s="447"/>
      <c r="AK75" s="447"/>
      <c r="AL75" s="448"/>
      <c r="AM75" s="448"/>
      <c r="AN75" s="448"/>
      <c r="AO75" s="448"/>
      <c r="AP75" s="448"/>
      <c r="AQ75" s="448"/>
      <c r="AR75" s="448"/>
      <c r="AS75" s="448"/>
      <c r="AT75" s="448"/>
      <c r="AU75" s="448"/>
      <c r="AV75" s="448"/>
      <c r="AW75" s="448"/>
      <c r="AX75" s="448"/>
      <c r="AY75" s="448"/>
      <c r="AZ75" s="448"/>
      <c r="BA75" s="448"/>
      <c r="BB75" s="448"/>
      <c r="BC75" s="448"/>
      <c r="BD75" s="448"/>
      <c r="BE75" s="448"/>
      <c r="BF75" s="448"/>
      <c r="BG75" s="448"/>
      <c r="BH75" s="448"/>
      <c r="BI75" s="448"/>
      <c r="BJ75" s="448"/>
      <c r="BK75" s="448"/>
      <c r="BL75" s="448"/>
      <c r="BM75" s="448"/>
      <c r="BN75" s="448"/>
      <c r="BO75" s="448"/>
      <c r="BP75" s="448"/>
      <c r="BQ75" s="448"/>
      <c r="BR75" s="448"/>
      <c r="BS75" s="448"/>
      <c r="BT75" s="448"/>
      <c r="BU75" s="448"/>
      <c r="BV75" s="448"/>
      <c r="BW75" s="448"/>
      <c r="BX75" s="448"/>
      <c r="BY75" s="448"/>
      <c r="BZ75" s="448"/>
      <c r="CA75" s="448"/>
      <c r="CB75" s="448"/>
      <c r="CC75" s="448"/>
      <c r="CD75" s="448"/>
      <c r="CE75" s="448"/>
      <c r="CF75" s="448"/>
      <c r="CG75" s="448"/>
      <c r="CH75" s="448"/>
      <c r="CI75" s="448"/>
      <c r="CJ75" s="448"/>
      <c r="CK75" s="448"/>
      <c r="CL75" s="448"/>
      <c r="CM75" s="448"/>
      <c r="CN75" s="448"/>
      <c r="CO75" s="448"/>
      <c r="CP75" s="448"/>
      <c r="CQ75" s="448"/>
      <c r="CR75" s="448"/>
      <c r="CS75" s="448"/>
      <c r="CT75" s="448"/>
      <c r="CU75" s="448"/>
      <c r="CV75" s="448"/>
      <c r="CW75" s="448"/>
      <c r="CX75" s="448"/>
      <c r="CY75" s="448"/>
      <c r="CZ75" s="448"/>
      <c r="DA75" s="448"/>
      <c r="DB75" s="448"/>
      <c r="DC75" s="448"/>
      <c r="DD75" s="448"/>
      <c r="DE75" s="448"/>
      <c r="DF75" s="448"/>
      <c r="DG75" s="448"/>
      <c r="DH75" s="448"/>
      <c r="DI75" s="448"/>
      <c r="DJ75" s="448"/>
      <c r="DK75" s="448"/>
      <c r="DL75" s="448"/>
      <c r="DM75" s="448"/>
      <c r="DN75" s="448"/>
      <c r="DO75" s="448"/>
      <c r="DP75" s="448"/>
      <c r="DQ75" s="448"/>
      <c r="DR75" s="448"/>
      <c r="DS75" s="448"/>
      <c r="DT75" s="448"/>
      <c r="DU75" s="448"/>
      <c r="DV75" s="448"/>
      <c r="DW75" s="448"/>
      <c r="DX75" s="448"/>
      <c r="DY75" s="448"/>
      <c r="DZ75" s="448"/>
      <c r="EA75" s="448"/>
      <c r="EB75" s="448"/>
      <c r="EC75" s="448"/>
      <c r="ED75" s="448"/>
      <c r="EE75" s="448"/>
      <c r="EF75" s="448"/>
      <c r="EG75" s="448"/>
      <c r="EH75" s="448"/>
      <c r="EI75" s="448"/>
      <c r="EJ75" s="448"/>
      <c r="EK75" s="448"/>
      <c r="EL75" s="448"/>
      <c r="EM75" s="448"/>
      <c r="EN75" s="448"/>
      <c r="EO75" s="448"/>
      <c r="EP75" s="448"/>
      <c r="EQ75" s="448"/>
      <c r="ER75" s="448"/>
      <c r="ES75" s="448"/>
      <c r="ET75" s="448"/>
      <c r="EU75" s="448"/>
      <c r="EV75" s="448"/>
      <c r="EW75" s="448"/>
      <c r="EX75" s="448"/>
      <c r="EY75" s="448"/>
      <c r="EZ75" s="448"/>
      <c r="FA75" s="448"/>
      <c r="FB75" s="448"/>
      <c r="FC75" s="448"/>
      <c r="FD75" s="448"/>
      <c r="FE75" s="448"/>
      <c r="FF75" s="448"/>
      <c r="FG75" s="448"/>
      <c r="FH75" s="448"/>
      <c r="FI75" s="448"/>
      <c r="FJ75" s="448"/>
      <c r="FK75" s="448"/>
      <c r="FL75" s="448"/>
      <c r="FM75" s="448"/>
      <c r="FN75" s="448"/>
      <c r="FO75" s="448"/>
      <c r="FP75" s="448"/>
      <c r="FQ75" s="448"/>
    </row>
    <row r="76" spans="1:173" customFormat="1" ht="15" x14ac:dyDescent="0.25">
      <c r="A76" s="87"/>
      <c r="B76" s="518"/>
      <c r="C76" s="468"/>
      <c r="D76" s="469"/>
      <c r="E76" s="469"/>
      <c r="F76" s="470"/>
      <c r="G76" s="470"/>
      <c r="H76" s="470"/>
      <c r="I76" s="470"/>
      <c r="J76" s="470"/>
      <c r="K76" s="470"/>
      <c r="L76" s="470"/>
      <c r="M76" s="515"/>
      <c r="N76" s="516"/>
      <c r="O76" s="516"/>
      <c r="P76" s="516"/>
      <c r="Q76" s="516"/>
      <c r="R76" s="517"/>
      <c r="S76" s="447"/>
      <c r="T76" s="499" t="s">
        <v>757</v>
      </c>
      <c r="U76" s="490"/>
      <c r="V76" s="467"/>
      <c r="W76" s="467"/>
      <c r="X76" s="467"/>
      <c r="Y76" s="467"/>
      <c r="Z76" s="467"/>
      <c r="AA76" s="464"/>
      <c r="AB76" s="464"/>
      <c r="AC76" s="465"/>
      <c r="AD76" s="465"/>
      <c r="AE76" s="465"/>
      <c r="AF76" s="465" t="s">
        <v>433</v>
      </c>
      <c r="AG76" s="500" t="s">
        <v>433</v>
      </c>
      <c r="AH76" s="87"/>
      <c r="AI76" s="87"/>
      <c r="AJ76" s="447"/>
      <c r="AK76" s="447"/>
      <c r="AL76" s="448"/>
      <c r="AM76" s="448"/>
      <c r="AN76" s="448"/>
      <c r="AO76" s="448"/>
      <c r="AP76" s="448"/>
      <c r="AQ76" s="448"/>
      <c r="AR76" s="448"/>
      <c r="AS76" s="448"/>
      <c r="AT76" s="448"/>
      <c r="AU76" s="448"/>
      <c r="AV76" s="448"/>
      <c r="AW76" s="448"/>
      <c r="AX76" s="448"/>
      <c r="AY76" s="448"/>
      <c r="AZ76" s="448"/>
      <c r="BA76" s="448"/>
      <c r="BB76" s="448"/>
      <c r="BC76" s="448"/>
      <c r="BD76" s="448"/>
      <c r="BE76" s="448"/>
      <c r="BF76" s="448"/>
      <c r="BG76" s="448"/>
      <c r="BH76" s="448"/>
      <c r="BI76" s="448"/>
      <c r="BJ76" s="448"/>
      <c r="BK76" s="448"/>
      <c r="BL76" s="448"/>
      <c r="BM76" s="448"/>
      <c r="BN76" s="448"/>
      <c r="BO76" s="448"/>
      <c r="BP76" s="448"/>
      <c r="BQ76" s="448"/>
      <c r="BR76" s="448"/>
      <c r="BS76" s="448"/>
      <c r="BT76" s="448"/>
      <c r="BU76" s="448"/>
      <c r="BV76" s="448"/>
      <c r="BW76" s="448"/>
      <c r="BX76" s="448"/>
      <c r="BY76" s="448"/>
      <c r="BZ76" s="448"/>
      <c r="CA76" s="448"/>
      <c r="CB76" s="448"/>
      <c r="CC76" s="448"/>
      <c r="CD76" s="448"/>
      <c r="CE76" s="448"/>
      <c r="CF76" s="448"/>
      <c r="CG76" s="448"/>
      <c r="CH76" s="448"/>
      <c r="CI76" s="448"/>
      <c r="CJ76" s="448"/>
      <c r="CK76" s="448"/>
      <c r="CL76" s="448"/>
      <c r="CM76" s="448"/>
      <c r="CN76" s="448"/>
      <c r="CO76" s="448"/>
      <c r="CP76" s="448"/>
      <c r="CQ76" s="448"/>
      <c r="CR76" s="448"/>
      <c r="CS76" s="448"/>
      <c r="CT76" s="448"/>
      <c r="CU76" s="448"/>
      <c r="CV76" s="448"/>
      <c r="CW76" s="448"/>
      <c r="CX76" s="448"/>
      <c r="CY76" s="448"/>
      <c r="CZ76" s="448"/>
      <c r="DA76" s="448"/>
      <c r="DB76" s="448"/>
      <c r="DC76" s="448"/>
      <c r="DD76" s="448"/>
      <c r="DE76" s="448"/>
      <c r="DF76" s="448"/>
      <c r="DG76" s="448"/>
      <c r="DH76" s="448"/>
      <c r="DI76" s="448"/>
      <c r="DJ76" s="448"/>
      <c r="DK76" s="448"/>
      <c r="DL76" s="448"/>
      <c r="DM76" s="448"/>
      <c r="DN76" s="448"/>
      <c r="DO76" s="448"/>
      <c r="DP76" s="448"/>
      <c r="DQ76" s="448"/>
      <c r="DR76" s="448"/>
      <c r="DS76" s="448"/>
      <c r="DT76" s="448"/>
      <c r="DU76" s="448"/>
      <c r="DV76" s="448"/>
      <c r="DW76" s="448"/>
      <c r="DX76" s="448"/>
      <c r="DY76" s="448"/>
      <c r="DZ76" s="448"/>
      <c r="EA76" s="448"/>
      <c r="EB76" s="448"/>
      <c r="EC76" s="448"/>
      <c r="ED76" s="448"/>
      <c r="EE76" s="448"/>
      <c r="EF76" s="448"/>
      <c r="EG76" s="448"/>
      <c r="EH76" s="448"/>
      <c r="EI76" s="448"/>
      <c r="EJ76" s="448"/>
      <c r="EK76" s="448"/>
      <c r="EL76" s="448"/>
      <c r="EM76" s="448"/>
      <c r="EN76" s="448"/>
      <c r="EO76" s="448"/>
      <c r="EP76" s="448"/>
      <c r="EQ76" s="448"/>
      <c r="ER76" s="448"/>
      <c r="ES76" s="448"/>
      <c r="ET76" s="448"/>
      <c r="EU76" s="448"/>
      <c r="EV76" s="448"/>
      <c r="EW76" s="448"/>
      <c r="EX76" s="448"/>
      <c r="EY76" s="448"/>
      <c r="EZ76" s="448"/>
      <c r="FA76" s="448"/>
      <c r="FB76" s="448"/>
      <c r="FC76" s="448"/>
      <c r="FD76" s="448"/>
      <c r="FE76" s="448"/>
      <c r="FF76" s="448"/>
      <c r="FG76" s="448"/>
      <c r="FH76" s="448"/>
      <c r="FI76" s="448"/>
      <c r="FJ76" s="448"/>
      <c r="FK76" s="448"/>
      <c r="FL76" s="448"/>
      <c r="FM76" s="448"/>
      <c r="FN76" s="448"/>
      <c r="FO76" s="448"/>
      <c r="FP76" s="448"/>
      <c r="FQ76" s="448"/>
    </row>
    <row r="77" spans="1:173" customFormat="1" ht="24.75" customHeight="1" x14ac:dyDescent="0.25">
      <c r="A77" s="87"/>
      <c r="B77" s="523"/>
      <c r="C77" s="468"/>
      <c r="D77" s="469"/>
      <c r="E77" s="469"/>
      <c r="F77" s="470"/>
      <c r="G77" s="470"/>
      <c r="H77" s="470"/>
      <c r="I77" s="470"/>
      <c r="J77" s="470"/>
      <c r="K77" s="470"/>
      <c r="L77" s="470"/>
      <c r="M77" s="515"/>
      <c r="N77" s="516"/>
      <c r="O77" s="516"/>
      <c r="P77" s="516"/>
      <c r="Q77" s="516"/>
      <c r="R77" s="517"/>
      <c r="S77" s="447"/>
      <c r="T77" s="501" t="s">
        <v>743</v>
      </c>
      <c r="U77" s="490"/>
      <c r="V77" s="467"/>
      <c r="W77" s="467" t="s">
        <v>433</v>
      </c>
      <c r="X77" s="467"/>
      <c r="Y77" s="467"/>
      <c r="Z77" s="467"/>
      <c r="AA77" s="464" t="s">
        <v>433</v>
      </c>
      <c r="AB77" s="464" t="s">
        <v>433</v>
      </c>
      <c r="AC77" s="465"/>
      <c r="AD77" s="465"/>
      <c r="AE77" s="465"/>
      <c r="AF77" s="465"/>
      <c r="AG77" s="500"/>
      <c r="AH77" s="87"/>
      <c r="AI77" s="87"/>
      <c r="AJ77" s="447"/>
      <c r="AK77" s="447"/>
      <c r="AL77" s="448"/>
      <c r="AM77" s="448"/>
      <c r="AN77" s="448"/>
      <c r="AO77" s="448"/>
      <c r="AP77" s="448"/>
      <c r="AQ77" s="448"/>
      <c r="AR77" s="448"/>
      <c r="AS77" s="448"/>
      <c r="AT77" s="448"/>
      <c r="AU77" s="448"/>
      <c r="AV77" s="448"/>
      <c r="AW77" s="448"/>
      <c r="AX77" s="448"/>
      <c r="AY77" s="448"/>
      <c r="AZ77" s="448"/>
      <c r="BA77" s="448"/>
      <c r="BB77" s="448"/>
      <c r="BC77" s="448"/>
      <c r="BD77" s="448"/>
      <c r="BE77" s="448"/>
      <c r="BF77" s="448"/>
      <c r="BG77" s="448"/>
      <c r="BH77" s="448"/>
      <c r="BI77" s="448"/>
      <c r="BJ77" s="448"/>
      <c r="BK77" s="448"/>
      <c r="BL77" s="448"/>
      <c r="BM77" s="448"/>
      <c r="BN77" s="448"/>
      <c r="BO77" s="448"/>
      <c r="BP77" s="448"/>
      <c r="BQ77" s="448"/>
      <c r="BR77" s="448"/>
      <c r="BS77" s="448"/>
      <c r="BT77" s="448"/>
      <c r="BU77" s="448"/>
      <c r="BV77" s="448"/>
      <c r="BW77" s="448"/>
      <c r="BX77" s="448"/>
      <c r="BY77" s="448"/>
      <c r="BZ77" s="448"/>
      <c r="CA77" s="448"/>
      <c r="CB77" s="448"/>
      <c r="CC77" s="448"/>
      <c r="CD77" s="448"/>
      <c r="CE77" s="448"/>
      <c r="CF77" s="448"/>
      <c r="CG77" s="448"/>
      <c r="CH77" s="448"/>
      <c r="CI77" s="448"/>
      <c r="CJ77" s="448"/>
      <c r="CK77" s="448"/>
      <c r="CL77" s="448"/>
      <c r="CM77" s="448"/>
      <c r="CN77" s="448"/>
      <c r="CO77" s="448"/>
      <c r="CP77" s="448"/>
      <c r="CQ77" s="448"/>
      <c r="CR77" s="448"/>
      <c r="CS77" s="448"/>
      <c r="CT77" s="448"/>
      <c r="CU77" s="448"/>
      <c r="CV77" s="448"/>
      <c r="CW77" s="448"/>
      <c r="CX77" s="448"/>
      <c r="CY77" s="448"/>
      <c r="CZ77" s="448"/>
      <c r="DA77" s="448"/>
      <c r="DB77" s="448"/>
      <c r="DC77" s="448"/>
      <c r="DD77" s="448"/>
      <c r="DE77" s="448"/>
      <c r="DF77" s="448"/>
      <c r="DG77" s="448"/>
      <c r="DH77" s="448"/>
      <c r="DI77" s="448"/>
      <c r="DJ77" s="448"/>
      <c r="DK77" s="448"/>
      <c r="DL77" s="448"/>
      <c r="DM77" s="448"/>
      <c r="DN77" s="448"/>
      <c r="DO77" s="448"/>
      <c r="DP77" s="448"/>
      <c r="DQ77" s="448"/>
      <c r="DR77" s="448"/>
      <c r="DS77" s="448"/>
      <c r="DT77" s="448"/>
      <c r="DU77" s="448"/>
      <c r="DV77" s="448"/>
      <c r="DW77" s="448"/>
      <c r="DX77" s="448"/>
      <c r="DY77" s="448"/>
      <c r="DZ77" s="448"/>
      <c r="EA77" s="448"/>
      <c r="EB77" s="448"/>
      <c r="EC77" s="448"/>
      <c r="ED77" s="448"/>
      <c r="EE77" s="448"/>
      <c r="EF77" s="448"/>
      <c r="EG77" s="448"/>
      <c r="EH77" s="448"/>
      <c r="EI77" s="448"/>
      <c r="EJ77" s="448"/>
      <c r="EK77" s="448"/>
      <c r="EL77" s="448"/>
      <c r="EM77" s="448"/>
      <c r="EN77" s="448"/>
      <c r="EO77" s="448"/>
      <c r="EP77" s="448"/>
      <c r="EQ77" s="448"/>
      <c r="ER77" s="448"/>
      <c r="ES77" s="448"/>
      <c r="ET77" s="448"/>
      <c r="EU77" s="448"/>
      <c r="EV77" s="448"/>
      <c r="EW77" s="448"/>
      <c r="EX77" s="448"/>
      <c r="EY77" s="448"/>
      <c r="EZ77" s="448"/>
      <c r="FA77" s="448"/>
      <c r="FB77" s="448"/>
      <c r="FC77" s="448"/>
      <c r="FD77" s="448"/>
      <c r="FE77" s="448"/>
      <c r="FF77" s="448"/>
      <c r="FG77" s="448"/>
      <c r="FH77" s="448"/>
      <c r="FI77" s="448"/>
      <c r="FJ77" s="448"/>
      <c r="FK77" s="448"/>
      <c r="FL77" s="448"/>
      <c r="FM77" s="448"/>
      <c r="FN77" s="448"/>
      <c r="FO77" s="448"/>
      <c r="FP77" s="448"/>
      <c r="FQ77" s="448"/>
    </row>
    <row r="78" spans="1:173" customFormat="1" ht="15.75" thickBot="1" x14ac:dyDescent="0.3">
      <c r="A78" s="87"/>
      <c r="B78" s="524"/>
      <c r="C78" s="525"/>
      <c r="D78" s="526"/>
      <c r="E78" s="526"/>
      <c r="F78" s="527"/>
      <c r="G78" s="527"/>
      <c r="H78" s="527"/>
      <c r="I78" s="527"/>
      <c r="J78" s="527"/>
      <c r="K78" s="527"/>
      <c r="L78" s="519"/>
      <c r="M78" s="520"/>
      <c r="N78" s="521"/>
      <c r="O78" s="521"/>
      <c r="P78" s="521"/>
      <c r="Q78" s="521"/>
      <c r="R78" s="522"/>
      <c r="S78" s="447"/>
      <c r="T78" s="502"/>
      <c r="U78" s="503"/>
      <c r="V78" s="504"/>
      <c r="W78" s="504"/>
      <c r="X78" s="504"/>
      <c r="Y78" s="505"/>
      <c r="Z78" s="505"/>
      <c r="AA78" s="506"/>
      <c r="AB78" s="506"/>
      <c r="AC78" s="507"/>
      <c r="AD78" s="507"/>
      <c r="AE78" s="507"/>
      <c r="AF78" s="507"/>
      <c r="AG78" s="508"/>
      <c r="AH78" s="87"/>
      <c r="AI78" s="87"/>
      <c r="AJ78" s="447"/>
      <c r="AK78" s="447"/>
      <c r="AL78" s="448"/>
      <c r="AM78" s="448"/>
      <c r="AN78" s="448"/>
      <c r="AO78" s="448"/>
      <c r="AP78" s="448"/>
      <c r="AQ78" s="448"/>
      <c r="AR78" s="448"/>
      <c r="AS78" s="448"/>
      <c r="AT78" s="448"/>
      <c r="AU78" s="448"/>
      <c r="AV78" s="448"/>
      <c r="AW78" s="448"/>
      <c r="AX78" s="448"/>
      <c r="AY78" s="448"/>
      <c r="AZ78" s="448"/>
      <c r="BA78" s="448"/>
      <c r="BB78" s="448"/>
      <c r="BC78" s="448"/>
      <c r="BD78" s="448"/>
      <c r="BE78" s="448"/>
      <c r="BF78" s="448"/>
      <c r="BG78" s="448"/>
      <c r="BH78" s="448"/>
      <c r="BI78" s="448"/>
      <c r="BJ78" s="448"/>
      <c r="BK78" s="448"/>
      <c r="BL78" s="448"/>
      <c r="BM78" s="448"/>
      <c r="BN78" s="448"/>
      <c r="BO78" s="448"/>
      <c r="BP78" s="448"/>
      <c r="BQ78" s="448"/>
      <c r="BR78" s="448"/>
      <c r="BS78" s="448"/>
      <c r="BT78" s="448"/>
      <c r="BU78" s="448"/>
      <c r="BV78" s="448"/>
      <c r="BW78" s="448"/>
      <c r="BX78" s="448"/>
      <c r="BY78" s="448"/>
      <c r="BZ78" s="448"/>
      <c r="CA78" s="448"/>
      <c r="CB78" s="448"/>
      <c r="CC78" s="448"/>
      <c r="CD78" s="448"/>
      <c r="CE78" s="448"/>
      <c r="CF78" s="448"/>
      <c r="CG78" s="448"/>
      <c r="CH78" s="448"/>
      <c r="CI78" s="448"/>
      <c r="CJ78" s="448"/>
      <c r="CK78" s="448"/>
      <c r="CL78" s="448"/>
      <c r="CM78" s="448"/>
      <c r="CN78" s="448"/>
      <c r="CO78" s="448"/>
      <c r="CP78" s="448"/>
      <c r="CQ78" s="448"/>
      <c r="CR78" s="448"/>
      <c r="CS78" s="448"/>
      <c r="CT78" s="448"/>
      <c r="CU78" s="448"/>
      <c r="CV78" s="448"/>
      <c r="CW78" s="448"/>
      <c r="CX78" s="448"/>
      <c r="CY78" s="448"/>
      <c r="CZ78" s="448"/>
      <c r="DA78" s="448"/>
      <c r="DB78" s="448"/>
      <c r="DC78" s="448"/>
      <c r="DD78" s="448"/>
      <c r="DE78" s="448"/>
      <c r="DF78" s="448"/>
      <c r="DG78" s="448"/>
      <c r="DH78" s="448"/>
      <c r="DI78" s="448"/>
      <c r="DJ78" s="448"/>
      <c r="DK78" s="448"/>
      <c r="DL78" s="448"/>
      <c r="DM78" s="448"/>
      <c r="DN78" s="448"/>
      <c r="DO78" s="448"/>
      <c r="DP78" s="448"/>
      <c r="DQ78" s="448"/>
      <c r="DR78" s="448"/>
      <c r="DS78" s="448"/>
      <c r="DT78" s="448"/>
      <c r="DU78" s="448"/>
      <c r="DV78" s="448"/>
      <c r="DW78" s="448"/>
      <c r="DX78" s="448"/>
      <c r="DY78" s="448"/>
      <c r="DZ78" s="448"/>
      <c r="EA78" s="448"/>
      <c r="EB78" s="448"/>
      <c r="EC78" s="448"/>
      <c r="ED78" s="448"/>
      <c r="EE78" s="448"/>
      <c r="EF78" s="448"/>
      <c r="EG78" s="448"/>
      <c r="EH78" s="448"/>
      <c r="EI78" s="448"/>
      <c r="EJ78" s="448"/>
      <c r="EK78" s="448"/>
      <c r="EL78" s="448"/>
      <c r="EM78" s="448"/>
      <c r="EN78" s="448"/>
      <c r="EO78" s="448"/>
      <c r="EP78" s="448"/>
      <c r="EQ78" s="448"/>
      <c r="ER78" s="448"/>
      <c r="ES78" s="448"/>
      <c r="ET78" s="448"/>
      <c r="EU78" s="448"/>
      <c r="EV78" s="448"/>
      <c r="EW78" s="448"/>
      <c r="EX78" s="448"/>
      <c r="EY78" s="448"/>
      <c r="EZ78" s="448"/>
      <c r="FA78" s="448"/>
      <c r="FB78" s="448"/>
      <c r="FC78" s="448"/>
      <c r="FD78" s="448"/>
      <c r="FE78" s="448"/>
      <c r="FF78" s="448"/>
      <c r="FG78" s="448"/>
      <c r="FH78" s="448"/>
      <c r="FI78" s="448"/>
      <c r="FJ78" s="448"/>
      <c r="FK78" s="448"/>
      <c r="FL78" s="448"/>
      <c r="FM78" s="448"/>
      <c r="FN78" s="448"/>
      <c r="FO78" s="448"/>
      <c r="FP78" s="448"/>
      <c r="FQ78" s="448"/>
    </row>
    <row r="79" spans="1:173" ht="15" customHeight="1" x14ac:dyDescent="0.2"/>
    <row r="80" spans="1:173" ht="15"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6.5" hidden="1" customHeight="1" x14ac:dyDescent="0.2"/>
  </sheetData>
  <sheetProtection sheet="1" objects="1" scenarios="1"/>
  <dataConsolidate/>
  <mergeCells count="106">
    <mergeCell ref="T14:AG14"/>
    <mergeCell ref="T15:AG15"/>
    <mergeCell ref="T16:AG16"/>
    <mergeCell ref="T21:AG21"/>
    <mergeCell ref="T22:AG22"/>
    <mergeCell ref="B14:R14"/>
    <mergeCell ref="B32:R32"/>
    <mergeCell ref="T30:AG30"/>
    <mergeCell ref="B2:C2"/>
    <mergeCell ref="T2:U2"/>
    <mergeCell ref="T32:AG32"/>
    <mergeCell ref="T25:AG25"/>
    <mergeCell ref="T26:AG26"/>
    <mergeCell ref="T27:AG27"/>
    <mergeCell ref="T24:AG24"/>
    <mergeCell ref="T17:AG17"/>
    <mergeCell ref="T18:AG18"/>
    <mergeCell ref="T19:AG19"/>
    <mergeCell ref="T20:AG20"/>
    <mergeCell ref="T28:AG28"/>
    <mergeCell ref="T29:AG29"/>
    <mergeCell ref="B28:R28"/>
    <mergeCell ref="B29:R29"/>
    <mergeCell ref="B13:R13"/>
    <mergeCell ref="B4:R7"/>
    <mergeCell ref="B8:R8"/>
    <mergeCell ref="B22:R22"/>
    <mergeCell ref="B21:R21"/>
    <mergeCell ref="B20:R20"/>
    <mergeCell ref="B19:R19"/>
    <mergeCell ref="B18:R18"/>
    <mergeCell ref="B17:R17"/>
    <mergeCell ref="B16:R16"/>
    <mergeCell ref="B15:R15"/>
    <mergeCell ref="B10:R10"/>
    <mergeCell ref="B11:R11"/>
    <mergeCell ref="B12:R12"/>
    <mergeCell ref="U54:AG54"/>
    <mergeCell ref="FJ1:FQ1"/>
    <mergeCell ref="CH1:CO1"/>
    <mergeCell ref="CP1:CW1"/>
    <mergeCell ref="CX1:DE1"/>
    <mergeCell ref="DF1:DM1"/>
    <mergeCell ref="DN1:DU1"/>
    <mergeCell ref="DV1:EC1"/>
    <mergeCell ref="EL1:ES1"/>
    <mergeCell ref="ET1:FA1"/>
    <mergeCell ref="FB1:FI1"/>
    <mergeCell ref="BR1:BY1"/>
    <mergeCell ref="BZ1:CG1"/>
    <mergeCell ref="T4:AG5"/>
    <mergeCell ref="T7:AG8"/>
    <mergeCell ref="ED1:EK1"/>
    <mergeCell ref="AL1:AS1"/>
    <mergeCell ref="AT1:BA1"/>
    <mergeCell ref="BB1:BI1"/>
    <mergeCell ref="BJ1:BQ1"/>
    <mergeCell ref="T10:AG10"/>
    <mergeCell ref="T11:AG11"/>
    <mergeCell ref="T12:AG12"/>
    <mergeCell ref="T13:AG13"/>
    <mergeCell ref="T50:AG50"/>
    <mergeCell ref="T51:AG51"/>
    <mergeCell ref="T52:AG52"/>
    <mergeCell ref="C54:R54"/>
    <mergeCell ref="B52:R52"/>
    <mergeCell ref="B51:R51"/>
    <mergeCell ref="B50:R50"/>
    <mergeCell ref="T49:AG49"/>
    <mergeCell ref="T37:AG37"/>
    <mergeCell ref="T40:AG40"/>
    <mergeCell ref="T43:AG43"/>
    <mergeCell ref="T46:AG46"/>
    <mergeCell ref="T47:AG47"/>
    <mergeCell ref="T48:AG48"/>
    <mergeCell ref="T39:AG39"/>
    <mergeCell ref="T42:AG42"/>
    <mergeCell ref="T45:AG45"/>
    <mergeCell ref="T38:AG38"/>
    <mergeCell ref="T41:AG41"/>
    <mergeCell ref="T44:AG44"/>
    <mergeCell ref="B44:R44"/>
    <mergeCell ref="B43:R43"/>
    <mergeCell ref="B42:R42"/>
    <mergeCell ref="B41:R41"/>
    <mergeCell ref="T23:AG23"/>
    <mergeCell ref="B39:R39"/>
    <mergeCell ref="B38:R38"/>
    <mergeCell ref="B37:R37"/>
    <mergeCell ref="B36:R36"/>
    <mergeCell ref="B35:R35"/>
    <mergeCell ref="B49:R49"/>
    <mergeCell ref="B48:R48"/>
    <mergeCell ref="B47:R47"/>
    <mergeCell ref="B46:R46"/>
    <mergeCell ref="B45:R45"/>
    <mergeCell ref="T36:AG36"/>
    <mergeCell ref="T34:AG34"/>
    <mergeCell ref="T35:AG35"/>
    <mergeCell ref="B34:R34"/>
    <mergeCell ref="B40:R40"/>
    <mergeCell ref="B27:R27"/>
    <mergeCell ref="B25:R25"/>
    <mergeCell ref="B23:R23"/>
    <mergeCell ref="B24:R24"/>
    <mergeCell ref="B26:R26"/>
  </mergeCells>
  <conditionalFormatting sqref="C56:R78 U56:AG78">
    <cfRule type="cellIs" dxfId="24" priority="1" operator="equal">
      <formula>"x"</formula>
    </cfRule>
  </conditionalFormatting>
  <dataValidations xWindow="662" yWindow="549" count="12">
    <dataValidation allowBlank="1" showInputMessage="1" showErrorMessage="1" promptTitle="O que pretende fazer?" prompt="A missão é como uma afirmação consistente do propósito e o motivo da existência da empresa, a finalidade da sua criação. Ou seja, a missão é a razão de ser da empresa, é a função que ela desempenha no mercado para tornar-se útil." sqref="B13" xr:uid="{28BE7DA8-E4EF-4DA8-819C-2BC7EF5DCB8C}"/>
    <dataValidation allowBlank="1" showInputMessage="1" showErrorMessage="1" promptTitle="O que se quer ser?" prompt="A visão, nada mais é que um cenário futuro ou uma intuição, um sonho, uma evidência. É a representação de onde quer chegar e o que pretende alcançar. É importante entender também que a Visão tem um tempo pré-estabelecido para ser cumprido." sqref="B15" xr:uid="{7739072A-3D2A-47F5-BFD6-2D5EB3E2D702}"/>
    <dataValidation allowBlank="1" showInputMessage="1" showErrorMessage="1" promptTitle="Em que se acredita?" prompt="Os valores, em linhas gerais, são os princípios que regem as ações e decisões de uma empresa. Eles devem ser definidos como crenças básicas para a tomada de decisão, porém sempre lembrando, que a empresa deverá saber diferenciar um valor e uma crença." sqref="B17:B21" xr:uid="{D71D1177-CC07-404B-A73D-9EC465154E07}"/>
    <dataValidation allowBlank="1" showInputMessage="1" showErrorMessage="1" promptTitle="Deverá mencionar:" prompt="- o que é o negócio_x000a_- o que a destingue a empresa no mercado_x000a_- tipologia de produtos e serviços_x000a_- tipologia de clientes e fornecedores_x000a_- localização geográfica_x000a_- presença no mundo" sqref="B11" xr:uid="{C4E234B2-09B8-43D4-B551-682EE7172EA8}"/>
    <dataValidation allowBlank="1" showInputMessage="1" showErrorMessage="1" promptTitle="Como vai vencer?" prompt="A estratégia permite organizar e planear os recursos da empresa, de modo a atingir os objetivos" sqref="B55" xr:uid="{0DACBB78-2B4F-4E84-A0C4-A5AAB64A932D}"/>
    <dataValidation allowBlank="1" showInputMessage="1" showErrorMessage="1" promptTitle="Objetivos Intermédios" prompt="Aqui deverá colocar os códigos de referência dos objetivos acima indicados" sqref="C55:R55" xr:uid="{FD5695DC-70AF-4B5C-9940-0516DD0BCE45}"/>
    <dataValidation allowBlank="1" showInputMessage="1" showErrorMessage="1" promptTitle="Objetivos" prompt="Com o resultado da TOWS, conseguimos agora definir os objetivos chave da organização" sqref="T23 T24:AG29" xr:uid="{AC4E2E96-9516-44C8-90C7-0293D90ADF3B}"/>
    <dataValidation allowBlank="1" showInputMessage="1" showErrorMessage="1" promptTitle="Onde vai vencer?" prompt="Objetivos organizacionais são aquilo que a empresa pretende alcançar no seu futuro, podendo eles ser de curto, médio ou longo prazo. O principal objetivo de uma organização é aquele que aparece na sua missão e visão. Deverá recorrer à TOWS para esta fase." sqref="B23:B29" xr:uid="{7566DAE8-3D35-42B6-B064-0F0D4F8E3BD5}"/>
    <dataValidation allowBlank="1" showInputMessage="1" showErrorMessage="1" promptTitle="Objetivos Intermédios" prompt="Deverá desdobrar os objetivos organizacionais de modo a conseguir atingir objetivos mais concretos. Em seguida, esses objetivos serão utilizados para definição das ações estratégicas" sqref="B35:R52" xr:uid="{018F716D-5CEB-4981-B9F3-B452EC53CD21}"/>
    <dataValidation allowBlank="1" showInputMessage="1" showErrorMessage="1" promptTitle="Estratégia" prompt="Recorrendo à TOWS e aos objetivos acima indicados, conseguimos mapear ações que contribuam para o alcance dos objetivos. _x000a__x000a_Neste mapa conseguimos explicar o contributo de cada ação estratégica para os objetivos." sqref="M56:R78 T55:AG78" xr:uid="{21021FCB-BB70-4D9C-8B45-F02CDDC5AF3B}"/>
    <dataValidation allowBlank="1" showInputMessage="1" showErrorMessage="1" promptTitle="Como vai vencer?" prompt="A estratégia permite organizar e planear os recursos da empresa, de modo a atingir os objetivos. _x000a_Deverá recorrer à TOWS para esta parte." sqref="B56:B78" xr:uid="{AB5CE04F-3AE6-4FD3-A6D4-A2C6D1EC96C4}"/>
    <dataValidation allowBlank="1" showInputMessage="1" showErrorMessage="1" promptTitle="Contributo" prompt="Aqui pretende-se evidenciar o contributo de cada ação estratégica para os objetivos" sqref="C56:L78" xr:uid="{C62139D5-A207-4D5C-B903-9F1C8D5D0134}"/>
  </dataValidations>
  <pageMargins left="0.25" right="0.25" top="0.75" bottom="0.48076923076923078" header="0.3" footer="0.3"/>
  <pageSetup paperSize="9" orientation="portrait" r:id="rId1"/>
  <headerFooter alignWithMargins="0">
    <oddHeader>&amp;L&amp;G&amp;R
&amp;F</oddHeader>
    <oddFooter>&amp;L&amp;A&amp;C&amp;G&amp;R&amp;P/&amp;N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C95-6B04-4842-B63F-271E0CB2B578}">
  <sheetPr>
    <tabColor theme="4" tint="0.59999389629810485"/>
  </sheetPr>
  <dimension ref="A1:FJ120"/>
  <sheetViews>
    <sheetView view="pageLayout" zoomScaleNormal="100" workbookViewId="0">
      <selection activeCell="Q13" sqref="Q13"/>
    </sheetView>
  </sheetViews>
  <sheetFormatPr defaultColWidth="0" defaultRowHeight="0" customHeight="1" zeroHeight="1" x14ac:dyDescent="0.2"/>
  <cols>
    <col min="1" max="1" width="1.28515625" style="77" customWidth="1"/>
    <col min="2" max="2" width="17" style="250" customWidth="1"/>
    <col min="3" max="3" width="28.85546875" style="250" customWidth="1"/>
    <col min="4" max="4" width="46.7109375" style="250" customWidth="1"/>
    <col min="5" max="5" width="14.85546875" style="250" customWidth="1"/>
    <col min="6" max="10" width="6.7109375" style="250" customWidth="1"/>
    <col min="11" max="11" width="1.28515625" style="250" customWidth="1"/>
    <col min="12" max="12" width="7.28515625" style="250" customWidth="1"/>
    <col min="13" max="13" width="37.28515625" style="250" customWidth="1"/>
    <col min="14" max="14" width="46.7109375" style="250" customWidth="1"/>
    <col min="15" max="15" width="14.85546875" style="250" customWidth="1"/>
    <col min="16" max="20" width="6.7109375" style="250" customWidth="1"/>
    <col min="21" max="21" width="3.5703125" style="250" bestFit="1" customWidth="1"/>
    <col min="22" max="22" width="5" style="250" customWidth="1"/>
    <col min="23" max="23" width="17.140625" style="250" hidden="1" customWidth="1"/>
    <col min="24" max="24" width="16.7109375" style="250" hidden="1" customWidth="1"/>
    <col min="25" max="25" width="18.28515625" style="250" hidden="1" customWidth="1"/>
    <col min="26" max="26" width="18.7109375" style="250" hidden="1" customWidth="1"/>
    <col min="27" max="31" width="18.28515625" style="250" hidden="1" customWidth="1"/>
    <col min="32" max="40" width="17.140625" style="250" hidden="1" customWidth="1"/>
    <col min="41" max="41" width="18.28515625" style="250" hidden="1" customWidth="1"/>
    <col min="42" max="44" width="18.7109375" style="250" hidden="1" customWidth="1"/>
    <col min="45" max="45" width="17.7109375" style="250" hidden="1" customWidth="1"/>
    <col min="46" max="48" width="18.28515625" style="250" hidden="1" customWidth="1"/>
    <col min="49" max="51" width="18.7109375" style="250" hidden="1" customWidth="1"/>
    <col min="52" max="52" width="18.42578125" style="250" hidden="1" customWidth="1"/>
    <col min="53" max="53" width="18.7109375" style="250" hidden="1" customWidth="1"/>
    <col min="54" max="55" width="18.28515625" style="250" hidden="1" customWidth="1"/>
    <col min="56" max="56" width="18.7109375" style="250" hidden="1" customWidth="1"/>
    <col min="57" max="57" width="16.7109375" style="250" hidden="1" customWidth="1"/>
    <col min="58" max="64" width="17.140625" style="250" hidden="1" customWidth="1"/>
    <col min="65" max="68" width="18.28515625" style="250" hidden="1" customWidth="1"/>
    <col min="69" max="72" width="17.140625" style="250" hidden="1" customWidth="1"/>
    <col min="73" max="73" width="17.7109375" style="250" hidden="1" customWidth="1"/>
    <col min="74" max="75" width="18.28515625" style="250" hidden="1" customWidth="1"/>
    <col min="76" max="76" width="17.7109375" style="250" hidden="1" customWidth="1"/>
    <col min="77" max="77" width="18.28515625" style="250" hidden="1" customWidth="1"/>
    <col min="78" max="79" width="18.7109375" style="250" hidden="1" customWidth="1"/>
    <col min="80" max="86" width="18.28515625" style="250" hidden="1" customWidth="1"/>
    <col min="87" max="88" width="17.140625" style="250" hidden="1" customWidth="1"/>
    <col min="89" max="89" width="18.28515625" style="250" hidden="1" customWidth="1"/>
    <col min="90" max="90" width="17.7109375" style="250" hidden="1" customWidth="1"/>
    <col min="91" max="96" width="18.28515625" style="250" hidden="1" customWidth="1"/>
    <col min="97" max="99" width="18.7109375" style="250" hidden="1" customWidth="1"/>
    <col min="100" max="100" width="18.28515625" style="250" hidden="1" customWidth="1"/>
    <col min="101" max="103" width="18.7109375" style="250" hidden="1" customWidth="1"/>
    <col min="104" max="104" width="18.28515625" style="250" hidden="1" customWidth="1"/>
    <col min="105" max="105" width="18.140625" style="250" hidden="1" customWidth="1"/>
    <col min="106" max="106" width="18.7109375" style="250" hidden="1" customWidth="1"/>
    <col min="107" max="108" width="18.28515625" style="250" hidden="1" customWidth="1"/>
    <col min="109" max="109" width="17.7109375" style="250" hidden="1" customWidth="1"/>
    <col min="110" max="111" width="17.140625" style="250" hidden="1" customWidth="1"/>
    <col min="112" max="113" width="18.28515625" style="250" hidden="1" customWidth="1"/>
    <col min="114" max="115" width="18.7109375" style="250" hidden="1" customWidth="1"/>
    <col min="116" max="116" width="18.28515625" style="250" hidden="1" customWidth="1"/>
    <col min="117" max="118" width="18.7109375" style="250" hidden="1" customWidth="1"/>
    <col min="119" max="120" width="18.28515625" style="250" hidden="1" customWidth="1"/>
    <col min="121" max="123" width="18.7109375" style="250" hidden="1" customWidth="1"/>
    <col min="124" max="124" width="18.28515625" style="250" hidden="1" customWidth="1"/>
    <col min="125" max="125" width="18.7109375" style="250" hidden="1" customWidth="1"/>
    <col min="126" max="126" width="18.28515625" style="250" hidden="1" customWidth="1"/>
    <col min="127" max="127" width="17.7109375" style="250" hidden="1" customWidth="1"/>
    <col min="128" max="128" width="17.140625" style="250" hidden="1" customWidth="1"/>
    <col min="129" max="130" width="14.7109375" style="250" hidden="1" customWidth="1"/>
    <col min="131" max="132" width="15.140625" style="250" hidden="1" customWidth="1"/>
    <col min="133" max="133" width="15.42578125" style="250" hidden="1" customWidth="1"/>
    <col min="134" max="134" width="15" style="250" hidden="1" customWidth="1"/>
    <col min="135" max="135" width="13.7109375" style="250" hidden="1" customWidth="1"/>
    <col min="136" max="136" width="14.7109375" style="250" hidden="1" customWidth="1"/>
    <col min="137" max="137" width="17.140625" style="250" hidden="1" customWidth="1"/>
    <col min="138" max="138" width="18.28515625" style="250" hidden="1" customWidth="1"/>
    <col min="139" max="140" width="17.140625" style="250" hidden="1" customWidth="1"/>
    <col min="141" max="141" width="16.7109375" style="250" hidden="1" customWidth="1"/>
    <col min="142" max="152" width="17.140625" style="250" hidden="1" customWidth="1"/>
    <col min="153" max="153" width="17.7109375" style="250" hidden="1" customWidth="1"/>
    <col min="154" max="155" width="18.28515625" style="250" hidden="1" customWidth="1"/>
    <col min="156" max="156" width="17.140625" style="250" hidden="1" customWidth="1"/>
    <col min="157" max="166" width="18.28515625" style="250" hidden="1" customWidth="1"/>
    <col min="167" max="16384" width="9.140625" style="250" hidden="1"/>
  </cols>
  <sheetData>
    <row r="1" spans="1:160" customFormat="1" ht="5.25" customHeight="1" x14ac:dyDescent="0.35">
      <c r="A1" s="77"/>
      <c r="B1" s="1238"/>
      <c r="C1" s="1238"/>
      <c r="D1" s="1513"/>
      <c r="E1" s="1513"/>
      <c r="F1" s="1513"/>
      <c r="G1" s="1513"/>
      <c r="H1" s="1513"/>
      <c r="I1" s="1513"/>
      <c r="J1" s="1513"/>
      <c r="K1" s="77"/>
      <c r="L1" s="77"/>
      <c r="M1" s="77"/>
      <c r="N1" s="77"/>
      <c r="O1" s="77"/>
      <c r="P1" s="77"/>
      <c r="Q1" s="77"/>
      <c r="R1" s="77"/>
      <c r="S1" s="77"/>
      <c r="T1" s="77"/>
      <c r="U1" s="77"/>
      <c r="V1" s="77"/>
      <c r="W1" s="77"/>
      <c r="X1" s="77"/>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c r="EY1" s="1183"/>
      <c r="EZ1" s="1183"/>
      <c r="FA1" s="1183"/>
      <c r="FB1" s="1183"/>
      <c r="FC1" s="1183"/>
      <c r="FD1" s="1183"/>
    </row>
    <row r="2" spans="1:160" customFormat="1" ht="25.5" customHeight="1" x14ac:dyDescent="0.35">
      <c r="A2" s="77"/>
      <c r="B2" s="1514" t="str">
        <f>+'0.ÍNDICE'!C23</f>
        <v>Plano Estratégico (5 anos)</v>
      </c>
      <c r="C2" s="1514"/>
      <c r="D2" s="1006" t="str">
        <f>+'1.1.Ficha Emp'!D7</f>
        <v>Empresa XPTO</v>
      </c>
      <c r="E2" s="294"/>
      <c r="F2" s="294"/>
      <c r="G2" s="294"/>
      <c r="H2" s="294"/>
      <c r="I2" s="294"/>
      <c r="J2" s="294"/>
      <c r="K2" s="77"/>
      <c r="L2" s="1514" t="str">
        <f>+B2</f>
        <v>Plano Estratégico (5 anos)</v>
      </c>
      <c r="M2" s="1514"/>
      <c r="N2" s="1016" t="str">
        <f>+'2.1.1.PESTAL'!L3</f>
        <v>EXEMPLO</v>
      </c>
      <c r="O2" s="295"/>
      <c r="P2" s="295"/>
      <c r="Q2" s="451"/>
      <c r="R2" s="451"/>
      <c r="S2" s="451"/>
      <c r="T2" s="451"/>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row>
    <row r="3" spans="1:160" customFormat="1" ht="3.75" customHeight="1" x14ac:dyDescent="0.35">
      <c r="A3" s="77"/>
      <c r="B3" s="78"/>
      <c r="C3" s="78"/>
      <c r="D3" s="79"/>
      <c r="E3" s="79"/>
      <c r="F3" s="79"/>
      <c r="G3" s="79"/>
      <c r="H3" s="79"/>
      <c r="I3" s="79"/>
      <c r="J3" s="79"/>
      <c r="K3" s="77"/>
      <c r="L3" s="78"/>
      <c r="M3" s="78"/>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row>
    <row r="4" spans="1:160" customFormat="1" ht="15" customHeight="1" x14ac:dyDescent="0.25">
      <c r="A4" s="77"/>
      <c r="B4" s="1224" t="s">
        <v>471</v>
      </c>
      <c r="C4" s="1224"/>
      <c r="D4" s="1224"/>
      <c r="E4" s="1224"/>
      <c r="F4" s="1224"/>
      <c r="G4" s="1224"/>
      <c r="H4" s="1224"/>
      <c r="I4" s="1224"/>
      <c r="J4" s="1224"/>
      <c r="K4" s="77"/>
      <c r="L4" s="1255" t="s">
        <v>501</v>
      </c>
      <c r="M4" s="1255"/>
      <c r="N4" s="1255"/>
      <c r="O4" s="1255"/>
      <c r="P4" s="1255"/>
      <c r="Q4" s="1255"/>
      <c r="R4" s="1255"/>
      <c r="S4" s="1255"/>
      <c r="T4" s="1255"/>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row>
    <row r="5" spans="1:160" customFormat="1" ht="5.25" customHeight="1" x14ac:dyDescent="0.25">
      <c r="A5" s="77"/>
      <c r="B5" s="1224"/>
      <c r="C5" s="1224"/>
      <c r="D5" s="1224"/>
      <c r="E5" s="1224"/>
      <c r="F5" s="1224"/>
      <c r="G5" s="1224"/>
      <c r="H5" s="1224"/>
      <c r="I5" s="1224"/>
      <c r="J5" s="1224"/>
      <c r="K5" s="77"/>
      <c r="L5" s="1255"/>
      <c r="M5" s="1255"/>
      <c r="N5" s="1255"/>
      <c r="O5" s="1255"/>
      <c r="P5" s="1255"/>
      <c r="Q5" s="1255"/>
      <c r="R5" s="1255"/>
      <c r="S5" s="1255"/>
      <c r="T5" s="1255"/>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row>
    <row r="6" spans="1:160" customFormat="1" ht="12.75" customHeight="1" x14ac:dyDescent="0.25">
      <c r="A6" s="77"/>
      <c r="B6" s="1224"/>
      <c r="C6" s="1224"/>
      <c r="D6" s="1224"/>
      <c r="E6" s="1224"/>
      <c r="F6" s="1224"/>
      <c r="G6" s="1224"/>
      <c r="H6" s="1224"/>
      <c r="I6" s="1224"/>
      <c r="J6" s="1224"/>
      <c r="K6" s="77"/>
      <c r="L6" s="1255"/>
      <c r="M6" s="1255"/>
      <c r="N6" s="1255"/>
      <c r="O6" s="1255"/>
      <c r="P6" s="1255"/>
      <c r="Q6" s="1255"/>
      <c r="R6" s="1255"/>
      <c r="S6" s="1255"/>
      <c r="T6" s="1255"/>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row>
    <row r="7" spans="1:160" customFormat="1" ht="15.75" x14ac:dyDescent="0.25">
      <c r="A7" s="77"/>
      <c r="B7" s="1245" t="str">
        <f>+'2.1.1.PESTAL'!B9</f>
        <v xml:space="preserve">            Preencha o quadro seguinte de acordo com as instruções e o exemplo à direita.</v>
      </c>
      <c r="C7" s="1245"/>
      <c r="D7" s="1245"/>
      <c r="E7" s="1245"/>
      <c r="F7" s="1245"/>
      <c r="G7" s="1245"/>
      <c r="H7" s="1245"/>
      <c r="I7" s="1245"/>
      <c r="J7" s="1245"/>
      <c r="K7" s="77"/>
      <c r="L7" s="242"/>
      <c r="M7" s="242"/>
      <c r="N7" s="242"/>
      <c r="O7" s="242"/>
      <c r="P7" s="242"/>
      <c r="Q7" s="242"/>
      <c r="R7" s="242"/>
      <c r="S7" s="242"/>
      <c r="T7" s="242"/>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row>
    <row r="8" spans="1:160" customFormat="1" ht="1.5" customHeight="1" thickBot="1" x14ac:dyDescent="0.3">
      <c r="A8" s="77"/>
      <c r="B8" s="77"/>
      <c r="C8" s="81"/>
      <c r="D8" s="81"/>
      <c r="E8" s="81"/>
      <c r="F8" s="81"/>
      <c r="G8" s="81"/>
      <c r="H8" s="81"/>
      <c r="I8" s="104"/>
      <c r="J8" s="104"/>
      <c r="K8" s="81"/>
      <c r="L8" s="81"/>
      <c r="M8" s="81"/>
      <c r="N8" s="81"/>
      <c r="O8" s="81"/>
      <c r="P8" s="81"/>
      <c r="Q8" s="81"/>
      <c r="R8" s="81"/>
      <c r="S8" s="81"/>
      <c r="T8" s="81"/>
      <c r="U8" s="77"/>
      <c r="V8" s="77"/>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row>
    <row r="9" spans="1:160" customFormat="1" ht="19.5" thickBot="1" x14ac:dyDescent="0.3">
      <c r="A9" s="77"/>
      <c r="B9" s="1260" t="s">
        <v>434</v>
      </c>
      <c r="C9" s="1522"/>
      <c r="D9" s="1520" t="s">
        <v>429</v>
      </c>
      <c r="E9" s="1515" t="s">
        <v>432</v>
      </c>
      <c r="F9" s="1517" t="s">
        <v>430</v>
      </c>
      <c r="G9" s="1518"/>
      <c r="H9" s="1518"/>
      <c r="I9" s="1518"/>
      <c r="J9" s="1519"/>
      <c r="K9" s="81"/>
      <c r="L9" s="1260" t="str">
        <f>+B9</f>
        <v>Objetivo Intermédio</v>
      </c>
      <c r="M9" s="1261"/>
      <c r="N9" s="1522" t="s">
        <v>429</v>
      </c>
      <c r="O9" s="1520" t="s">
        <v>432</v>
      </c>
      <c r="P9" s="1524" t="s">
        <v>430</v>
      </c>
      <c r="Q9" s="1518"/>
      <c r="R9" s="1518"/>
      <c r="S9" s="1518"/>
      <c r="T9" s="1519"/>
      <c r="U9" s="77"/>
      <c r="V9" s="77"/>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row>
    <row r="10" spans="1:160" customFormat="1" ht="19.5" thickBot="1" x14ac:dyDescent="0.3">
      <c r="A10" s="77"/>
      <c r="B10" s="1262"/>
      <c r="C10" s="1523"/>
      <c r="D10" s="1521"/>
      <c r="E10" s="1516"/>
      <c r="F10" s="541">
        <f>+'1.2.Balanço'!F5</f>
        <v>2024</v>
      </c>
      <c r="G10" s="528">
        <f>+F10+1</f>
        <v>2025</v>
      </c>
      <c r="H10" s="528">
        <f t="shared" ref="H10:I10" si="0">+G10+1</f>
        <v>2026</v>
      </c>
      <c r="I10" s="529">
        <f t="shared" si="0"/>
        <v>2027</v>
      </c>
      <c r="J10" s="530">
        <f>+I10+1</f>
        <v>2028</v>
      </c>
      <c r="K10" s="81"/>
      <c r="L10" s="1262"/>
      <c r="M10" s="1263"/>
      <c r="N10" s="1523"/>
      <c r="O10" s="1521"/>
      <c r="P10" s="528">
        <f>+F10</f>
        <v>2024</v>
      </c>
      <c r="Q10" s="528">
        <f>+G10</f>
        <v>2025</v>
      </c>
      <c r="R10" s="528">
        <f>+H10</f>
        <v>2026</v>
      </c>
      <c r="S10" s="528">
        <f>+I10</f>
        <v>2027</v>
      </c>
      <c r="T10" s="450">
        <f t="shared" ref="T10" si="1">+J10</f>
        <v>2028</v>
      </c>
      <c r="U10" s="77"/>
      <c r="V10" s="77"/>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row>
    <row r="11" spans="1:160" customFormat="1" ht="23.25" customHeight="1" x14ac:dyDescent="0.25">
      <c r="A11" s="77"/>
      <c r="B11" s="1526">
        <f>+'5. Sumário Executivo'!C55</f>
        <v>0</v>
      </c>
      <c r="C11" s="1527"/>
      <c r="D11" s="590"/>
      <c r="E11" s="477"/>
      <c r="F11" s="477"/>
      <c r="G11" s="477"/>
      <c r="H11" s="477"/>
      <c r="I11" s="477"/>
      <c r="J11" s="591"/>
      <c r="K11" s="226"/>
      <c r="L11" s="1534" t="str">
        <f>+'5. Sumário Executivo'!T36</f>
        <v>1.1) aumentar a quota nos mercados atuais</v>
      </c>
      <c r="M11" s="1535"/>
      <c r="N11" s="561" t="s">
        <v>484</v>
      </c>
      <c r="O11" s="553">
        <v>0.3</v>
      </c>
      <c r="P11" s="539">
        <v>0.04</v>
      </c>
      <c r="Q11" s="539">
        <v>0.05</v>
      </c>
      <c r="R11" s="539">
        <v>0.06</v>
      </c>
      <c r="S11" s="539">
        <v>7.0000000000000007E-2</v>
      </c>
      <c r="T11" s="546">
        <v>0.08</v>
      </c>
      <c r="U11" s="77"/>
      <c r="V11" s="77"/>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row>
    <row r="12" spans="1:160" customFormat="1" ht="23.25" customHeight="1" x14ac:dyDescent="0.25">
      <c r="A12" s="77"/>
      <c r="B12" s="1272">
        <f>+'5. Sumário Executivo'!D55</f>
        <v>0</v>
      </c>
      <c r="C12" s="1525"/>
      <c r="D12" s="592"/>
      <c r="E12" s="478"/>
      <c r="F12" s="478"/>
      <c r="G12" s="478"/>
      <c r="H12" s="478"/>
      <c r="I12" s="478"/>
      <c r="J12" s="593"/>
      <c r="K12" s="226"/>
      <c r="L12" s="1530" t="str">
        <f>+'5. Sumário Executivo'!T37</f>
        <v>1.2) conquistar novos mercados</v>
      </c>
      <c r="M12" s="1531"/>
      <c r="N12" s="562" t="s">
        <v>480</v>
      </c>
      <c r="O12" s="533">
        <v>3</v>
      </c>
      <c r="P12" s="533">
        <v>1</v>
      </c>
      <c r="Q12" s="533">
        <v>1</v>
      </c>
      <c r="R12" s="533" t="s">
        <v>158</v>
      </c>
      <c r="S12" s="536">
        <v>1</v>
      </c>
      <c r="T12" s="535" t="s">
        <v>158</v>
      </c>
      <c r="U12" s="77"/>
      <c r="V12" s="77"/>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row>
    <row r="13" spans="1:160" customFormat="1" ht="23.25" customHeight="1" x14ac:dyDescent="0.25">
      <c r="A13" s="77"/>
      <c r="B13" s="1272">
        <f>+'5. Sumário Executivo'!E55</f>
        <v>0</v>
      </c>
      <c r="C13" s="1525"/>
      <c r="D13" s="592"/>
      <c r="E13" s="478"/>
      <c r="F13" s="478"/>
      <c r="G13" s="478"/>
      <c r="H13" s="478"/>
      <c r="I13" s="478"/>
      <c r="J13" s="593"/>
      <c r="K13" s="226"/>
      <c r="L13" s="1530" t="str">
        <f>+'5. Sumário Executivo'!T39</f>
        <v>2.1) criar novos produtos</v>
      </c>
      <c r="M13" s="1531"/>
      <c r="N13" s="563" t="s">
        <v>479</v>
      </c>
      <c r="O13" s="536">
        <v>3</v>
      </c>
      <c r="P13" s="536">
        <v>1</v>
      </c>
      <c r="Q13" s="536" t="s">
        <v>158</v>
      </c>
      <c r="R13" s="536">
        <v>1</v>
      </c>
      <c r="S13" s="536" t="s">
        <v>158</v>
      </c>
      <c r="T13" s="535">
        <v>1</v>
      </c>
      <c r="U13" s="77"/>
      <c r="V13" s="77"/>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26"/>
    </row>
    <row r="14" spans="1:160" customFormat="1" ht="23.25" customHeight="1" x14ac:dyDescent="0.25">
      <c r="A14" s="77"/>
      <c r="B14" s="1526">
        <f>+'5. Sumário Executivo'!F55</f>
        <v>0</v>
      </c>
      <c r="C14" s="1527"/>
      <c r="D14" s="590"/>
      <c r="E14" s="477"/>
      <c r="F14" s="477"/>
      <c r="G14" s="477"/>
      <c r="H14" s="477"/>
      <c r="I14" s="477"/>
      <c r="J14" s="591"/>
      <c r="K14" s="226"/>
      <c r="L14" s="1537" t="str">
        <f>+'5. Sumário Executivo'!T40</f>
        <v>2.2) fornecer novos serviços</v>
      </c>
      <c r="M14" s="1538"/>
      <c r="N14" s="564" t="s">
        <v>478</v>
      </c>
      <c r="O14" s="537">
        <v>2</v>
      </c>
      <c r="P14" s="537">
        <v>1</v>
      </c>
      <c r="Q14" s="537">
        <v>1</v>
      </c>
      <c r="R14" s="537" t="s">
        <v>158</v>
      </c>
      <c r="S14" s="537" t="s">
        <v>158</v>
      </c>
      <c r="T14" s="538" t="s">
        <v>158</v>
      </c>
      <c r="U14" s="77"/>
      <c r="V14" s="77"/>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c r="FA14" s="226"/>
      <c r="FB14" s="226"/>
      <c r="FC14" s="226"/>
      <c r="FD14" s="226"/>
    </row>
    <row r="15" spans="1:160" customFormat="1" ht="23.25" customHeight="1" x14ac:dyDescent="0.25">
      <c r="A15" s="77"/>
      <c r="B15" s="1272">
        <f>+'5. Sumário Executivo'!G55</f>
        <v>0</v>
      </c>
      <c r="C15" s="1525"/>
      <c r="D15" s="592"/>
      <c r="E15" s="478"/>
      <c r="F15" s="478"/>
      <c r="G15" s="478"/>
      <c r="H15" s="478"/>
      <c r="I15" s="478"/>
      <c r="J15" s="593"/>
      <c r="K15" s="226"/>
      <c r="L15" s="1528" t="str">
        <f>+'5. Sumário Executivo'!T42</f>
        <v>3.1) diversificar os canais de promoção</v>
      </c>
      <c r="M15" s="1529"/>
      <c r="N15" s="565" t="s">
        <v>477</v>
      </c>
      <c r="O15" s="471">
        <v>5</v>
      </c>
      <c r="P15" s="471">
        <v>5</v>
      </c>
      <c r="Q15" s="471" t="s">
        <v>158</v>
      </c>
      <c r="R15" s="471" t="s">
        <v>158</v>
      </c>
      <c r="S15" s="471" t="s">
        <v>158</v>
      </c>
      <c r="T15" s="472" t="s">
        <v>158</v>
      </c>
      <c r="U15" s="77"/>
      <c r="V15" s="77"/>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26"/>
    </row>
    <row r="16" spans="1:160" customFormat="1" ht="23.25" customHeight="1" x14ac:dyDescent="0.25">
      <c r="A16" s="77"/>
      <c r="B16" s="1272">
        <f>+'5. Sumário Executivo'!H55</f>
        <v>0</v>
      </c>
      <c r="C16" s="1525"/>
      <c r="D16" s="592"/>
      <c r="E16" s="478"/>
      <c r="F16" s="478"/>
      <c r="G16" s="478"/>
      <c r="H16" s="478"/>
      <c r="I16" s="478"/>
      <c r="J16" s="593"/>
      <c r="K16" s="226"/>
      <c r="L16" s="1528" t="str">
        <f>+'5. Sumário Executivo'!T43</f>
        <v>3.2) alargar a rede de parcerias</v>
      </c>
      <c r="M16" s="1529"/>
      <c r="N16" s="565" t="s">
        <v>476</v>
      </c>
      <c r="O16" s="471">
        <v>6</v>
      </c>
      <c r="P16" s="471">
        <v>2</v>
      </c>
      <c r="Q16" s="471">
        <v>1</v>
      </c>
      <c r="R16" s="471">
        <v>1</v>
      </c>
      <c r="S16" s="471">
        <v>1</v>
      </c>
      <c r="T16" s="472">
        <v>1</v>
      </c>
      <c r="U16" s="77"/>
      <c r="V16" s="77"/>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26"/>
    </row>
    <row r="17" spans="1:160" customFormat="1" ht="23.25" customHeight="1" x14ac:dyDescent="0.25">
      <c r="A17" s="77"/>
      <c r="B17" s="1272">
        <f>+'5. Sumário Executivo'!I55</f>
        <v>0</v>
      </c>
      <c r="C17" s="1525"/>
      <c r="D17" s="592"/>
      <c r="E17" s="478"/>
      <c r="F17" s="478"/>
      <c r="G17" s="478"/>
      <c r="H17" s="478"/>
      <c r="I17" s="478"/>
      <c r="J17" s="593"/>
      <c r="K17" s="226"/>
      <c r="L17" s="1528" t="str">
        <f>+'5. Sumário Executivo'!T45</f>
        <v>4.1) desenvolver planos de responsabilidade social</v>
      </c>
      <c r="M17" s="1529"/>
      <c r="N17" s="565" t="s">
        <v>475</v>
      </c>
      <c r="O17" s="471">
        <v>1</v>
      </c>
      <c r="P17" s="471">
        <v>1</v>
      </c>
      <c r="Q17" s="471" t="s">
        <v>158</v>
      </c>
      <c r="R17" s="471" t="s">
        <v>158</v>
      </c>
      <c r="S17" s="471" t="s">
        <v>158</v>
      </c>
      <c r="T17" s="472" t="s">
        <v>158</v>
      </c>
      <c r="U17" s="77"/>
      <c r="V17" s="77"/>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26"/>
    </row>
    <row r="18" spans="1:160" customFormat="1" ht="23.25" customHeight="1" x14ac:dyDescent="0.25">
      <c r="A18" s="77"/>
      <c r="B18" s="1272">
        <f>+'5. Sumário Executivo'!J55</f>
        <v>0</v>
      </c>
      <c r="C18" s="1525"/>
      <c r="D18" s="592"/>
      <c r="E18" s="478"/>
      <c r="F18" s="478"/>
      <c r="G18" s="478"/>
      <c r="H18" s="478"/>
      <c r="I18" s="478"/>
      <c r="J18" s="593"/>
      <c r="K18" s="84"/>
      <c r="L18" s="1528" t="str">
        <f>+'5. Sumário Executivo'!T46</f>
        <v>4.2) diminuir a pegada ambiental da empresa</v>
      </c>
      <c r="M18" s="1529"/>
      <c r="N18" s="565" t="s">
        <v>487</v>
      </c>
      <c r="O18" s="556">
        <v>0.02</v>
      </c>
      <c r="P18" s="1160">
        <v>2.5000000000000001E-3</v>
      </c>
      <c r="Q18" s="555">
        <v>5.0000000000000001E-3</v>
      </c>
      <c r="R18" s="555">
        <v>5.0000000000000001E-3</v>
      </c>
      <c r="S18" s="555">
        <v>5.0000000000000001E-3</v>
      </c>
      <c r="T18" s="1160">
        <v>2.5000000000000001E-3</v>
      </c>
      <c r="U18" s="77"/>
      <c r="V18" s="77"/>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row>
    <row r="19" spans="1:160" customFormat="1" ht="23.25" customHeight="1" x14ac:dyDescent="0.25">
      <c r="A19" s="77"/>
      <c r="B19" s="1272">
        <f>+'5. Sumário Executivo'!K55</f>
        <v>0</v>
      </c>
      <c r="C19" s="1525"/>
      <c r="D19" s="592"/>
      <c r="E19" s="478"/>
      <c r="F19" s="478"/>
      <c r="G19" s="478"/>
      <c r="H19" s="478"/>
      <c r="I19" s="478"/>
      <c r="J19" s="593"/>
      <c r="K19" s="84"/>
      <c r="L19" s="1528" t="str">
        <f>+'5. Sumário Executivo'!T47</f>
        <v>4.3) aumentar a satisfação dos colaboradores</v>
      </c>
      <c r="M19" s="1529"/>
      <c r="N19" s="565" t="s">
        <v>485</v>
      </c>
      <c r="O19" s="556">
        <v>0.05</v>
      </c>
      <c r="P19" s="554">
        <v>0.01</v>
      </c>
      <c r="Q19" s="554">
        <v>0.01</v>
      </c>
      <c r="R19" s="554">
        <v>0.01</v>
      </c>
      <c r="S19" s="554">
        <v>0.01</v>
      </c>
      <c r="T19" s="557">
        <v>0.01</v>
      </c>
      <c r="U19" s="77"/>
      <c r="V19" s="77"/>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row>
    <row r="20" spans="1:160" customFormat="1" ht="23.25" customHeight="1" x14ac:dyDescent="0.25">
      <c r="A20" s="77"/>
      <c r="B20" s="1272">
        <f>+'5. Sumário Executivo'!L55</f>
        <v>0</v>
      </c>
      <c r="C20" s="1525"/>
      <c r="D20" s="592"/>
      <c r="E20" s="478"/>
      <c r="F20" s="478"/>
      <c r="G20" s="478"/>
      <c r="H20" s="478"/>
      <c r="I20" s="478"/>
      <c r="J20" s="593"/>
      <c r="K20" s="84"/>
      <c r="L20" s="1528" t="str">
        <f>+'5. Sumário Executivo'!T49</f>
        <v>5.1) reduzir a dependência de capitais alheios</v>
      </c>
      <c r="M20" s="1529"/>
      <c r="N20" s="565" t="s">
        <v>486</v>
      </c>
      <c r="O20" s="556">
        <v>0.05</v>
      </c>
      <c r="P20" s="555">
        <v>5.0000000000000001E-3</v>
      </c>
      <c r="Q20" s="555">
        <v>5.0000000000000001E-3</v>
      </c>
      <c r="R20" s="554">
        <v>0.01</v>
      </c>
      <c r="S20" s="555">
        <v>1.4999999999999999E-2</v>
      </c>
      <c r="T20" s="555">
        <v>1.4999999999999999E-2</v>
      </c>
      <c r="U20" s="77"/>
      <c r="V20" s="77"/>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row>
    <row r="21" spans="1:160" customFormat="1" ht="23.25" customHeight="1" x14ac:dyDescent="0.25">
      <c r="A21" s="77"/>
      <c r="B21" s="1272">
        <f>+'5. Sumário Executivo'!M55</f>
        <v>0</v>
      </c>
      <c r="C21" s="1525"/>
      <c r="D21" s="592"/>
      <c r="E21" s="478"/>
      <c r="F21" s="478"/>
      <c r="G21" s="478"/>
      <c r="H21" s="478"/>
      <c r="I21" s="478"/>
      <c r="J21" s="593"/>
      <c r="K21" s="84"/>
      <c r="L21" s="1528" t="str">
        <f>+'5. Sumário Executivo'!T50</f>
        <v>5.2) diversificar a carteira de fornecimento</v>
      </c>
      <c r="M21" s="1529"/>
      <c r="N21" s="565" t="s">
        <v>745</v>
      </c>
      <c r="O21" s="471">
        <v>25</v>
      </c>
      <c r="P21" s="471">
        <v>5</v>
      </c>
      <c r="Q21" s="471">
        <v>5</v>
      </c>
      <c r="R21" s="471">
        <v>5</v>
      </c>
      <c r="S21" s="471">
        <v>5</v>
      </c>
      <c r="T21" s="472">
        <v>5</v>
      </c>
      <c r="U21" s="77"/>
      <c r="V21" s="77"/>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row>
    <row r="22" spans="1:160" customFormat="1" ht="23.25" customHeight="1" x14ac:dyDescent="0.25">
      <c r="A22" s="77"/>
      <c r="B22" s="1272">
        <f>+'5. Sumário Executivo'!N55</f>
        <v>0</v>
      </c>
      <c r="C22" s="1525"/>
      <c r="D22" s="592"/>
      <c r="E22" s="478"/>
      <c r="F22" s="478"/>
      <c r="G22" s="478"/>
      <c r="H22" s="478"/>
      <c r="I22" s="478"/>
      <c r="J22" s="593"/>
      <c r="K22" s="84"/>
      <c r="L22" s="1528" t="str">
        <f>+'5. Sumário Executivo'!T51</f>
        <v>5.3) aumentar a eficiência produtiva</v>
      </c>
      <c r="M22" s="1529"/>
      <c r="N22" s="565" t="s">
        <v>481</v>
      </c>
      <c r="O22" s="554">
        <v>0.4</v>
      </c>
      <c r="P22" s="554">
        <v>0.08</v>
      </c>
      <c r="Q22" s="554">
        <v>0.08</v>
      </c>
      <c r="R22" s="554">
        <v>0.08</v>
      </c>
      <c r="S22" s="554">
        <v>0.08</v>
      </c>
      <c r="T22" s="557">
        <v>0.08</v>
      </c>
      <c r="U22" s="77"/>
      <c r="V22" s="77"/>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row>
    <row r="23" spans="1:160" customFormat="1" ht="23.25" customHeight="1" x14ac:dyDescent="0.25">
      <c r="A23" s="77"/>
      <c r="B23" s="1272">
        <f>+'5. Sumário Executivo'!O55</f>
        <v>0</v>
      </c>
      <c r="C23" s="1525"/>
      <c r="D23" s="592"/>
      <c r="E23" s="478"/>
      <c r="F23" s="478"/>
      <c r="G23" s="478"/>
      <c r="H23" s="478"/>
      <c r="I23" s="478"/>
      <c r="J23" s="593"/>
      <c r="K23" s="84"/>
      <c r="L23" s="1528" t="str">
        <f>+'5. Sumário Executivo'!T52</f>
        <v>5.4) minimizar os gastos de exploração</v>
      </c>
      <c r="M23" s="1529"/>
      <c r="N23" s="565" t="s">
        <v>488</v>
      </c>
      <c r="O23" s="556">
        <v>0.05</v>
      </c>
      <c r="P23" s="554">
        <v>0.02</v>
      </c>
      <c r="Q23" s="1160">
        <v>7.4999999999999997E-3</v>
      </c>
      <c r="R23" s="1160">
        <v>7.4999999999999997E-3</v>
      </c>
      <c r="S23" s="1160">
        <v>7.4999999999999997E-3</v>
      </c>
      <c r="T23" s="1160">
        <v>7.4999999999999997E-3</v>
      </c>
      <c r="U23" s="77"/>
      <c r="V23" s="77"/>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row>
    <row r="24" spans="1:160" customFormat="1" ht="23.25" customHeight="1" x14ac:dyDescent="0.25">
      <c r="A24" s="77"/>
      <c r="B24" s="1272">
        <f>+'5. Sumário Executivo'!P55</f>
        <v>0</v>
      </c>
      <c r="C24" s="1525"/>
      <c r="D24" s="592"/>
      <c r="E24" s="478"/>
      <c r="F24" s="478"/>
      <c r="G24" s="478"/>
      <c r="H24" s="478"/>
      <c r="I24" s="478"/>
      <c r="J24" s="593"/>
      <c r="K24" s="84"/>
      <c r="L24" s="1528"/>
      <c r="M24" s="1529"/>
      <c r="N24" s="542"/>
      <c r="O24" s="471"/>
      <c r="P24" s="471"/>
      <c r="Q24" s="471"/>
      <c r="R24" s="471"/>
      <c r="S24" s="471"/>
      <c r="T24" s="472"/>
      <c r="U24" s="77"/>
      <c r="V24" s="77"/>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row>
    <row r="25" spans="1:160" customFormat="1" ht="23.25" customHeight="1" x14ac:dyDescent="0.25">
      <c r="A25" s="77"/>
      <c r="B25" s="1272">
        <f>+'5. Sumário Executivo'!Q55</f>
        <v>0</v>
      </c>
      <c r="C25" s="1525"/>
      <c r="D25" s="592"/>
      <c r="E25" s="478"/>
      <c r="F25" s="478"/>
      <c r="G25" s="478"/>
      <c r="H25" s="478"/>
      <c r="I25" s="478"/>
      <c r="J25" s="593"/>
      <c r="K25" s="226"/>
      <c r="L25" s="1528"/>
      <c r="M25" s="1529"/>
      <c r="N25" s="542"/>
      <c r="O25" s="471"/>
      <c r="P25" s="471"/>
      <c r="Q25" s="471"/>
      <c r="R25" s="471"/>
      <c r="S25" s="471"/>
      <c r="T25" s="472"/>
      <c r="U25" s="77"/>
      <c r="V25" s="77"/>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26"/>
    </row>
    <row r="26" spans="1:160" customFormat="1" ht="23.25" customHeight="1" thickBot="1" x14ac:dyDescent="0.3">
      <c r="A26" s="77"/>
      <c r="B26" s="1301">
        <f>+'5. Sumário Executivo'!R55</f>
        <v>0</v>
      </c>
      <c r="C26" s="1536"/>
      <c r="D26" s="594"/>
      <c r="E26" s="595"/>
      <c r="F26" s="595"/>
      <c r="G26" s="595"/>
      <c r="H26" s="595"/>
      <c r="I26" s="595"/>
      <c r="J26" s="596"/>
      <c r="K26" s="226"/>
      <c r="L26" s="1532"/>
      <c r="M26" s="1533"/>
      <c r="N26" s="543"/>
      <c r="O26" s="540"/>
      <c r="P26" s="540"/>
      <c r="Q26" s="540"/>
      <c r="R26" s="540"/>
      <c r="S26" s="540"/>
      <c r="T26" s="474"/>
      <c r="U26" s="77"/>
      <c r="V26" s="77"/>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c r="FA26" s="226"/>
      <c r="FB26" s="226"/>
      <c r="FC26" s="226"/>
      <c r="FD26" s="226"/>
    </row>
    <row r="27" spans="1:160" ht="13.5" customHeight="1" x14ac:dyDescent="0.2">
      <c r="D27" s="569"/>
    </row>
    <row r="28" spans="1:160" ht="13.5" customHeight="1" x14ac:dyDescent="0.2"/>
    <row r="29" spans="1:160" ht="13.5" customHeight="1" x14ac:dyDescent="0.2"/>
    <row r="30" spans="1:160" ht="13.5" customHeight="1" x14ac:dyDescent="0.2"/>
    <row r="31" spans="1:160" ht="13.5" customHeight="1" x14ac:dyDescent="0.2"/>
    <row r="32" spans="1:160" ht="13.5" customHeight="1" x14ac:dyDescent="0.2"/>
    <row r="33" ht="13.5"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3.5" hidden="1" customHeight="1" x14ac:dyDescent="0.2"/>
    <row r="46" ht="13.5" hidden="1" customHeight="1" x14ac:dyDescent="0.2"/>
    <row r="47" ht="13.5" hidden="1" customHeight="1" x14ac:dyDescent="0.2"/>
    <row r="48" ht="13.5" hidden="1" customHeight="1" x14ac:dyDescent="0.2"/>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row r="63" ht="13.5" hidden="1" customHeight="1" x14ac:dyDescent="0.2"/>
    <row r="64"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sheetData>
  <sheetProtection sheet="1" objects="1" scenarios="1"/>
  <mergeCells count="64">
    <mergeCell ref="L26:M26"/>
    <mergeCell ref="L13:M13"/>
    <mergeCell ref="B13:C13"/>
    <mergeCell ref="B11:C11"/>
    <mergeCell ref="L11:M11"/>
    <mergeCell ref="B12:C12"/>
    <mergeCell ref="B24:C24"/>
    <mergeCell ref="B25:C25"/>
    <mergeCell ref="B26:C26"/>
    <mergeCell ref="L21:M21"/>
    <mergeCell ref="L17:M17"/>
    <mergeCell ref="L18:M18"/>
    <mergeCell ref="L19:M19"/>
    <mergeCell ref="L20:M20"/>
    <mergeCell ref="L22:M22"/>
    <mergeCell ref="L14:M14"/>
    <mergeCell ref="L15:M15"/>
    <mergeCell ref="L12:M12"/>
    <mergeCell ref="L16:M16"/>
    <mergeCell ref="L25:M25"/>
    <mergeCell ref="L23:M23"/>
    <mergeCell ref="L24:M24"/>
    <mergeCell ref="B23:C23"/>
    <mergeCell ref="B17:C17"/>
    <mergeCell ref="B16:C16"/>
    <mergeCell ref="B21:C21"/>
    <mergeCell ref="B22:C22"/>
    <mergeCell ref="B15:C15"/>
    <mergeCell ref="B14:C14"/>
    <mergeCell ref="B18:C18"/>
    <mergeCell ref="B19:C19"/>
    <mergeCell ref="B20:C20"/>
    <mergeCell ref="N9:N10"/>
    <mergeCell ref="O9:O10"/>
    <mergeCell ref="P9:T9"/>
    <mergeCell ref="L2:M2"/>
    <mergeCell ref="L4:T6"/>
    <mergeCell ref="L9:M10"/>
    <mergeCell ref="B2:C2"/>
    <mergeCell ref="E9:E10"/>
    <mergeCell ref="F9:J9"/>
    <mergeCell ref="D9:D10"/>
    <mergeCell ref="B9:C10"/>
    <mergeCell ref="B7:J7"/>
    <mergeCell ref="B4:J6"/>
    <mergeCell ref="DQ1:DX1"/>
    <mergeCell ref="DY1:EF1"/>
    <mergeCell ref="EG1:EN1"/>
    <mergeCell ref="EO1:EV1"/>
    <mergeCell ref="EW1:FD1"/>
    <mergeCell ref="B1:C1"/>
    <mergeCell ref="D1:J1"/>
    <mergeCell ref="DI1:DP1"/>
    <mergeCell ref="Y1:AF1"/>
    <mergeCell ref="AG1:AN1"/>
    <mergeCell ref="AO1:AV1"/>
    <mergeCell ref="AW1:BD1"/>
    <mergeCell ref="BE1:BL1"/>
    <mergeCell ref="BM1:BT1"/>
    <mergeCell ref="BU1:CB1"/>
    <mergeCell ref="CC1:CJ1"/>
    <mergeCell ref="CK1:CR1"/>
    <mergeCell ref="CS1:CZ1"/>
    <mergeCell ref="DA1:DH1"/>
  </mergeCells>
  <conditionalFormatting sqref="B11:B26 D11:J26 L11:L26 N11:T26">
    <cfRule type="containsBlanks" dxfId="23" priority="2">
      <formula>LEN(TRIM(B11))=0</formula>
    </cfRule>
  </conditionalFormatting>
  <dataValidations xWindow="525" yWindow="790" count="4">
    <dataValidation allowBlank="1" showInputMessage="1" showErrorMessage="1" promptTitle="Indicador" prompt="A única maneira de controlar o progresso de um objetivo, será definindo metas, para tal implica o estabelecimento do método de contabilização (Indicador)." sqref="D11:D26" xr:uid="{EE47F376-F471-43E5-B2F8-D33D08AF2822}"/>
    <dataValidation allowBlank="1" showInputMessage="1" showErrorMessage="1" promptTitle="Meta total" prompt="A empresa terá metas de longo prazo mas por vezes é dificil estabelece-las e controlá-las. Desta forma, optou-se por realizar o plano a 5 anos, o que implica o estabelecimento de metas totais para essa duração, assim como a prever o progresso anual" sqref="E11:E26" xr:uid="{C75C5E4D-97AE-41BB-8B8D-099DCA6D6A01}"/>
    <dataValidation allowBlank="1" showInputMessage="1" showErrorMessage="1" promptTitle="Metas Anuais" prompt="Para cada indicador, prevê-se o quanto mais perto se espera estar de atingir o objetivo" sqref="F11:J26" xr:uid="{C7C0C940-C7FB-4F0E-9C1F-BED5FF5C38BD}"/>
    <dataValidation allowBlank="1" showInputMessage="1" showErrorMessage="1" prompt="Poderá substituir o código de referência pelo texto completo dos objetivos intermédios." sqref="B11:C26" xr:uid="{BBA54D63-1910-4A80-9E78-C7E2EB6D6DF7}"/>
  </dataValidations>
  <pageMargins left="0.25" right="0.25" top="0.75" bottom="0.75" header="0.3" footer="0.3"/>
  <pageSetup paperSize="9" orientation="landscape" r:id="rId1"/>
  <headerFooter alignWithMargins="0">
    <oddHeader>&amp;L&amp;G&amp;R
&amp;F</oddHeader>
    <oddFooter>&amp;L&amp;A&amp;C&amp;G&amp;R&amp;P/&amp;N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F4B0-B3A4-49AD-A58F-0FF4D4BCBF38}">
  <sheetPr>
    <tabColor theme="4" tint="0.59999389629810485"/>
  </sheetPr>
  <dimension ref="A1:FJ136"/>
  <sheetViews>
    <sheetView view="pageLayout" zoomScaleNormal="100" workbookViewId="0">
      <selection activeCell="N32" sqref="N32"/>
    </sheetView>
  </sheetViews>
  <sheetFormatPr defaultColWidth="0" defaultRowHeight="0" customHeight="1" zeroHeight="1" x14ac:dyDescent="0.2"/>
  <cols>
    <col min="1" max="1" width="1.28515625" style="77" customWidth="1"/>
    <col min="2" max="2" width="17" style="77" customWidth="1"/>
    <col min="3" max="3" width="53.28515625" style="77" customWidth="1"/>
    <col min="4" max="4" width="35" style="77" customWidth="1"/>
    <col min="5" max="5" width="14.85546875" style="77" customWidth="1"/>
    <col min="6" max="8" width="6.7109375" style="77" customWidth="1"/>
    <col min="9" max="9" width="1.28515625" style="77" customWidth="1"/>
    <col min="10" max="10" width="7.28515625" style="77" customWidth="1"/>
    <col min="11" max="11" width="63.85546875" style="77" customWidth="1"/>
    <col min="12" max="12" width="35" style="77" customWidth="1"/>
    <col min="13" max="13" width="14.85546875" style="77" customWidth="1"/>
    <col min="14" max="16" width="6.7109375" style="77" customWidth="1"/>
    <col min="17" max="17" width="3.5703125" style="77" bestFit="1" customWidth="1"/>
    <col min="18" max="18" width="5" style="77" customWidth="1"/>
    <col min="19" max="19" width="17.140625" style="77" hidden="1" customWidth="1"/>
    <col min="20" max="20" width="16.7109375" style="77" hidden="1" customWidth="1"/>
    <col min="21" max="21" width="18.28515625" style="77" hidden="1" customWidth="1"/>
    <col min="22" max="22" width="18.7109375" style="77" hidden="1" customWidth="1"/>
    <col min="23" max="27" width="18.28515625" style="77" hidden="1" customWidth="1"/>
    <col min="28" max="36" width="17.140625" style="77" hidden="1" customWidth="1"/>
    <col min="37" max="37" width="18.28515625" style="77" hidden="1" customWidth="1"/>
    <col min="38" max="40" width="18.7109375" style="77" hidden="1" customWidth="1"/>
    <col min="41" max="41" width="17.7109375" style="77" hidden="1" customWidth="1"/>
    <col min="42" max="44" width="18.28515625" style="77" hidden="1" customWidth="1"/>
    <col min="45" max="47" width="18.7109375" style="77" hidden="1" customWidth="1"/>
    <col min="48" max="48" width="18.42578125" style="77" hidden="1" customWidth="1"/>
    <col min="49" max="49" width="18.7109375" style="77" hidden="1" customWidth="1"/>
    <col min="50" max="51" width="18.28515625" style="77" hidden="1" customWidth="1"/>
    <col min="52" max="52" width="18.7109375" style="77" hidden="1" customWidth="1"/>
    <col min="53" max="53" width="16.7109375" style="77" hidden="1" customWidth="1"/>
    <col min="54" max="60" width="17.140625" style="77" hidden="1" customWidth="1"/>
    <col min="61" max="64" width="18.28515625" style="77" hidden="1" customWidth="1"/>
    <col min="65" max="68" width="17.140625" style="77" hidden="1" customWidth="1"/>
    <col min="69" max="69" width="17.7109375" style="77" hidden="1" customWidth="1"/>
    <col min="70" max="71" width="18.28515625" style="77" hidden="1" customWidth="1"/>
    <col min="72" max="72" width="17.7109375" style="77" hidden="1" customWidth="1"/>
    <col min="73" max="73" width="18.28515625" style="77" hidden="1" customWidth="1"/>
    <col min="74" max="75" width="18.7109375" style="77" hidden="1" customWidth="1"/>
    <col min="76" max="82" width="18.28515625" style="77" hidden="1" customWidth="1"/>
    <col min="83" max="84" width="17.140625" style="77" hidden="1" customWidth="1"/>
    <col min="85" max="85" width="18.28515625" style="77" hidden="1" customWidth="1"/>
    <col min="86" max="86" width="17.7109375" style="77" hidden="1" customWidth="1"/>
    <col min="87" max="92" width="18.28515625" style="77" hidden="1" customWidth="1"/>
    <col min="93" max="95" width="18.7109375" style="77" hidden="1" customWidth="1"/>
    <col min="96" max="96" width="18.28515625" style="77" hidden="1" customWidth="1"/>
    <col min="97" max="99" width="18.7109375" style="77" hidden="1" customWidth="1"/>
    <col min="100" max="100" width="18.28515625" style="77" hidden="1" customWidth="1"/>
    <col min="101" max="101" width="18.140625" style="77" hidden="1" customWidth="1"/>
    <col min="102" max="102" width="18.7109375" style="77" hidden="1" customWidth="1"/>
    <col min="103" max="104" width="18.28515625" style="77" hidden="1" customWidth="1"/>
    <col min="105" max="105" width="17.7109375" style="77" hidden="1" customWidth="1"/>
    <col min="106" max="107" width="17.140625" style="77" hidden="1" customWidth="1"/>
    <col min="108" max="109" width="18.28515625" style="77" hidden="1" customWidth="1"/>
    <col min="110" max="111" width="18.7109375" style="77" hidden="1" customWidth="1"/>
    <col min="112" max="112" width="18.28515625" style="77" hidden="1" customWidth="1"/>
    <col min="113" max="114" width="18.7109375" style="77" hidden="1" customWidth="1"/>
    <col min="115" max="116" width="18.28515625" style="77" hidden="1" customWidth="1"/>
    <col min="117" max="119" width="18.7109375" style="77" hidden="1" customWidth="1"/>
    <col min="120" max="120" width="18.28515625" style="77" hidden="1" customWidth="1"/>
    <col min="121" max="121" width="18.7109375" style="77" hidden="1" customWidth="1"/>
    <col min="122" max="122" width="18.28515625" style="77" hidden="1" customWidth="1"/>
    <col min="123" max="123" width="17.7109375" style="77" hidden="1" customWidth="1"/>
    <col min="124" max="124" width="17.140625" style="77" hidden="1" customWidth="1"/>
    <col min="125" max="126" width="14.7109375" style="77" hidden="1" customWidth="1"/>
    <col min="127" max="128" width="15.140625" style="77" hidden="1" customWidth="1"/>
    <col min="129" max="129" width="15.42578125" style="77" hidden="1" customWidth="1"/>
    <col min="130" max="130" width="15" style="77" hidden="1" customWidth="1"/>
    <col min="131" max="131" width="13.7109375" style="77" hidden="1" customWidth="1"/>
    <col min="132" max="132" width="14.7109375" style="77" hidden="1" customWidth="1"/>
    <col min="133" max="133" width="17.140625" style="77" hidden="1" customWidth="1"/>
    <col min="134" max="134" width="18.28515625" style="77" hidden="1" customWidth="1"/>
    <col min="135" max="136" width="17.140625" style="77" hidden="1" customWidth="1"/>
    <col min="137" max="137" width="16.7109375" style="77" hidden="1" customWidth="1"/>
    <col min="138" max="148" width="17.140625" style="77" hidden="1" customWidth="1"/>
    <col min="149" max="149" width="17.7109375" style="77" hidden="1" customWidth="1"/>
    <col min="150" max="151" width="18.28515625" style="77" hidden="1" customWidth="1"/>
    <col min="152" max="152" width="17.140625" style="77" hidden="1" customWidth="1"/>
    <col min="153" max="166" width="18.28515625" style="77" hidden="1" customWidth="1"/>
    <col min="167" max="16384" width="9.140625" style="77" hidden="1"/>
  </cols>
  <sheetData>
    <row r="1" spans="1:156" customFormat="1" ht="6.75" customHeight="1" x14ac:dyDescent="0.35">
      <c r="A1" s="77"/>
      <c r="B1" s="1238"/>
      <c r="C1" s="1238"/>
      <c r="D1" s="1513"/>
      <c r="E1" s="1513"/>
      <c r="F1" s="1513"/>
      <c r="G1" s="1513"/>
      <c r="H1" s="1513"/>
      <c r="I1" s="77"/>
      <c r="J1" s="77"/>
      <c r="K1" s="77"/>
      <c r="L1" s="77"/>
      <c r="M1" s="77"/>
      <c r="N1" s="77"/>
      <c r="O1" s="77"/>
      <c r="P1" s="77"/>
      <c r="Q1" s="77"/>
      <c r="R1" s="77"/>
      <c r="S1" s="77"/>
      <c r="T1" s="77"/>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c r="EY1" s="1183"/>
      <c r="EZ1" s="1183"/>
    </row>
    <row r="2" spans="1:156" customFormat="1" ht="18" customHeight="1" x14ac:dyDescent="0.35">
      <c r="A2" s="77"/>
      <c r="B2" s="249" t="str">
        <f>+'0.ÍNDICE'!C24</f>
        <v>Plano Tático</v>
      </c>
      <c r="C2" s="249"/>
      <c r="D2" s="461"/>
      <c r="E2" s="461"/>
      <c r="F2" s="461"/>
      <c r="G2" s="461"/>
      <c r="H2" s="461"/>
      <c r="I2" s="77"/>
      <c r="J2" s="77" t="str">
        <f>+B2</f>
        <v>Plano Tático</v>
      </c>
      <c r="K2" s="77"/>
      <c r="L2" s="77"/>
      <c r="M2" s="77"/>
      <c r="N2" s="77"/>
      <c r="O2" s="77"/>
      <c r="P2" s="77"/>
      <c r="Q2" s="77"/>
      <c r="R2" s="77"/>
      <c r="S2" s="77"/>
      <c r="T2" s="77"/>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row>
    <row r="3" spans="1:156" customFormat="1" ht="25.5" customHeight="1" x14ac:dyDescent="0.35">
      <c r="A3" s="77"/>
      <c r="B3" s="1238" t="str">
        <f>+'0.ÍNDICE'!D25</f>
        <v>Plano de Ação (3 anos)</v>
      </c>
      <c r="C3" s="1238"/>
      <c r="D3" s="1006" t="str">
        <f>+'1.1.Ficha Emp'!D7</f>
        <v>Empresa XPTO</v>
      </c>
      <c r="E3" s="294"/>
      <c r="F3" s="294"/>
      <c r="G3" s="294"/>
      <c r="H3" s="294"/>
      <c r="I3" s="77"/>
      <c r="J3" s="1238" t="str">
        <f>+B3</f>
        <v>Plano de Ação (3 anos)</v>
      </c>
      <c r="K3" s="1238"/>
      <c r="L3" s="1016" t="str">
        <f>+'2.1.1.PESTAL'!L3</f>
        <v>EXEMPLO</v>
      </c>
      <c r="M3" s="295"/>
      <c r="N3" s="295"/>
      <c r="O3" s="451"/>
      <c r="P3" s="451"/>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row>
    <row r="4" spans="1:156" customFormat="1" ht="0.75" customHeight="1" x14ac:dyDescent="0.35">
      <c r="A4" s="77"/>
      <c r="B4" s="78"/>
      <c r="C4" s="78"/>
      <c r="D4" s="79"/>
      <c r="E4" s="79"/>
      <c r="F4" s="79"/>
      <c r="G4" s="79"/>
      <c r="H4" s="79"/>
      <c r="I4" s="77"/>
      <c r="J4" s="78"/>
      <c r="K4" s="78"/>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row>
    <row r="5" spans="1:156" customFormat="1" ht="16.5" customHeight="1" x14ac:dyDescent="0.25">
      <c r="A5" s="77"/>
      <c r="B5" s="1224" t="s">
        <v>587</v>
      </c>
      <c r="C5" s="1224"/>
      <c r="D5" s="1224"/>
      <c r="E5" s="1224"/>
      <c r="F5" s="1224"/>
      <c r="G5" s="1224"/>
      <c r="H5" s="1224"/>
      <c r="I5" s="77"/>
      <c r="J5" s="1255" t="s">
        <v>588</v>
      </c>
      <c r="K5" s="1255"/>
      <c r="L5" s="1255"/>
      <c r="M5" s="1255"/>
      <c r="N5" s="1255"/>
      <c r="O5" s="1255"/>
      <c r="P5" s="1255"/>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row>
    <row r="6" spans="1:156" customFormat="1" ht="18" customHeight="1" x14ac:dyDescent="0.25">
      <c r="A6" s="77"/>
      <c r="B6" s="1224"/>
      <c r="C6" s="1224"/>
      <c r="D6" s="1224"/>
      <c r="E6" s="1224"/>
      <c r="F6" s="1224"/>
      <c r="G6" s="1224"/>
      <c r="H6" s="1224"/>
      <c r="I6" s="77"/>
      <c r="J6" s="1255"/>
      <c r="K6" s="1255"/>
      <c r="L6" s="1255"/>
      <c r="M6" s="1255"/>
      <c r="N6" s="1255"/>
      <c r="O6" s="1255"/>
      <c r="P6" s="1255"/>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row>
    <row r="7" spans="1:156" customFormat="1" ht="6.75" customHeight="1" x14ac:dyDescent="0.25">
      <c r="A7" s="77"/>
      <c r="B7" s="1224"/>
      <c r="C7" s="1224"/>
      <c r="D7" s="1224"/>
      <c r="E7" s="1224"/>
      <c r="F7" s="1224"/>
      <c r="G7" s="1224"/>
      <c r="H7" s="1224"/>
      <c r="I7" s="77"/>
      <c r="J7" s="1255"/>
      <c r="K7" s="1255"/>
      <c r="L7" s="1255"/>
      <c r="M7" s="1255"/>
      <c r="N7" s="1255"/>
      <c r="O7" s="1255"/>
      <c r="P7" s="1255"/>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row>
    <row r="8" spans="1:156" customFormat="1" ht="15.75" x14ac:dyDescent="0.25">
      <c r="A8" s="77"/>
      <c r="B8" s="1245" t="str">
        <f>+'2.1.1.PESTAL'!B9</f>
        <v xml:space="preserve">            Preencha o quadro seguinte de acordo com as instruções e o exemplo à direita.</v>
      </c>
      <c r="C8" s="1245"/>
      <c r="D8" s="1245"/>
      <c r="E8" s="1245"/>
      <c r="F8" s="1245"/>
      <c r="G8" s="1245"/>
      <c r="H8" s="1245"/>
      <c r="I8" s="77"/>
      <c r="J8" s="242"/>
      <c r="K8" s="242"/>
      <c r="L8" s="242"/>
      <c r="M8" s="242"/>
      <c r="N8" s="242"/>
      <c r="O8" s="242"/>
      <c r="P8" s="242"/>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row>
    <row r="9" spans="1:156" customFormat="1" ht="1.5" customHeight="1" thickBot="1" x14ac:dyDescent="0.3">
      <c r="A9" s="77"/>
      <c r="B9" s="77"/>
      <c r="C9" s="81"/>
      <c r="D9" s="81"/>
      <c r="E9" s="81"/>
      <c r="F9" s="81"/>
      <c r="G9" s="81"/>
      <c r="H9" s="81"/>
      <c r="I9" s="81"/>
      <c r="J9" s="81"/>
      <c r="K9" s="81"/>
      <c r="L9" s="81"/>
      <c r="M9" s="81"/>
      <c r="N9" s="81"/>
      <c r="O9" s="81"/>
      <c r="P9" s="81"/>
      <c r="Q9" s="77"/>
      <c r="R9" s="77"/>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row>
    <row r="10" spans="1:156" customFormat="1" ht="19.5" thickBot="1" x14ac:dyDescent="0.3">
      <c r="A10" s="77"/>
      <c r="B10" s="1260" t="str">
        <f>+'5. Sumário Executivo'!T55</f>
        <v>Ações estratégicas</v>
      </c>
      <c r="C10" s="1522"/>
      <c r="D10" s="1520" t="s">
        <v>429</v>
      </c>
      <c r="E10" s="1515" t="s">
        <v>432</v>
      </c>
      <c r="F10" s="1517" t="s">
        <v>430</v>
      </c>
      <c r="G10" s="1518"/>
      <c r="H10" s="1518"/>
      <c r="I10" s="81"/>
      <c r="J10" s="1260" t="str">
        <f>+B10</f>
        <v>Ações estratégicas</v>
      </c>
      <c r="K10" s="1261"/>
      <c r="L10" s="1522" t="str">
        <f>+D10</f>
        <v>Indicador</v>
      </c>
      <c r="M10" s="1520" t="str">
        <f>+E10</f>
        <v>Meta total</v>
      </c>
      <c r="N10" s="1549" t="str">
        <f>+F10</f>
        <v>Meta</v>
      </c>
      <c r="O10" s="1550"/>
      <c r="P10" s="1551"/>
      <c r="Q10" s="77"/>
      <c r="R10" s="77"/>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row>
    <row r="11" spans="1:156" customFormat="1" ht="19.5" thickBot="1" x14ac:dyDescent="0.3">
      <c r="A11" s="77"/>
      <c r="B11" s="1476"/>
      <c r="C11" s="1556"/>
      <c r="D11" s="1548"/>
      <c r="E11" s="1557"/>
      <c r="F11" s="545">
        <f>+'1.2.Balanço'!F5</f>
        <v>2024</v>
      </c>
      <c r="G11" s="450">
        <f>+F11+1</f>
        <v>2025</v>
      </c>
      <c r="H11" s="450">
        <f t="shared" ref="H11" si="0">+G11+1</f>
        <v>2026</v>
      </c>
      <c r="I11" s="81"/>
      <c r="J11" s="1476"/>
      <c r="K11" s="1478"/>
      <c r="L11" s="1556"/>
      <c r="M11" s="1548"/>
      <c r="N11" s="450">
        <f>+F11</f>
        <v>2024</v>
      </c>
      <c r="O11" s="450">
        <f>+G11</f>
        <v>2025</v>
      </c>
      <c r="P11" s="450">
        <f>+H11</f>
        <v>2026</v>
      </c>
      <c r="Q11" s="77"/>
      <c r="R11" s="77"/>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row>
    <row r="12" spans="1:156" customFormat="1" ht="36.75" customHeight="1" x14ac:dyDescent="0.25">
      <c r="A12" s="77"/>
      <c r="B12" s="1552">
        <f>+'5. Sumário Executivo'!B56</f>
        <v>0</v>
      </c>
      <c r="C12" s="1553"/>
      <c r="D12" s="597"/>
      <c r="E12" s="475"/>
      <c r="F12" s="475"/>
      <c r="G12" s="475"/>
      <c r="H12" s="598"/>
      <c r="I12" s="226"/>
      <c r="J12" s="1554" t="str">
        <f>+'5. Sumário Executivo'!T56</f>
        <v>Estabelecer contactos mais frequentes com clientes</v>
      </c>
      <c r="K12" s="1555"/>
      <c r="L12" s="566" t="s">
        <v>482</v>
      </c>
      <c r="M12" s="558" t="s">
        <v>483</v>
      </c>
      <c r="N12" s="559">
        <v>0.05</v>
      </c>
      <c r="O12" s="559">
        <v>0.05</v>
      </c>
      <c r="P12" s="560">
        <v>0.05</v>
      </c>
      <c r="Q12" s="77"/>
      <c r="R12" s="77"/>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row>
    <row r="13" spans="1:156" customFormat="1" ht="28.5" customHeight="1" x14ac:dyDescent="0.25">
      <c r="A13" s="77"/>
      <c r="B13" s="1542">
        <f>+'5. Sumário Executivo'!B57</f>
        <v>0</v>
      </c>
      <c r="C13" s="1543"/>
      <c r="D13" s="592"/>
      <c r="E13" s="478"/>
      <c r="F13" s="478"/>
      <c r="G13" s="478"/>
      <c r="H13" s="599"/>
      <c r="I13" s="226"/>
      <c r="J13" s="1539" t="str">
        <f>+'5. Sumário Executivo'!T57</f>
        <v>Participar em mais feiras via projetos conjuntos de internacionalização</v>
      </c>
      <c r="K13" s="1535"/>
      <c r="L13" s="562" t="s">
        <v>489</v>
      </c>
      <c r="M13" s="533">
        <v>7</v>
      </c>
      <c r="N13" s="533">
        <v>2</v>
      </c>
      <c r="O13" s="533">
        <v>2</v>
      </c>
      <c r="P13" s="534">
        <v>3</v>
      </c>
      <c r="Q13" s="77"/>
      <c r="R13" s="77"/>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row>
    <row r="14" spans="1:156" customFormat="1" ht="28.5" customHeight="1" x14ac:dyDescent="0.25">
      <c r="A14" s="77"/>
      <c r="B14" s="1542">
        <f>+'5. Sumário Executivo'!B58</f>
        <v>0</v>
      </c>
      <c r="C14" s="1543"/>
      <c r="D14" s="592"/>
      <c r="E14" s="478"/>
      <c r="F14" s="478"/>
      <c r="G14" s="478"/>
      <c r="H14" s="599"/>
      <c r="I14" s="226"/>
      <c r="J14" s="1539" t="str">
        <f>+'5. Sumário Executivo'!T58</f>
        <v>Concretizar parcerias com fornecedores, arquitetos, designers, construtores e entidades especialziadas em mercados internacionais</v>
      </c>
      <c r="K14" s="1535"/>
      <c r="L14" s="563" t="s">
        <v>747</v>
      </c>
      <c r="M14" s="536">
        <v>4</v>
      </c>
      <c r="N14" s="536">
        <v>2</v>
      </c>
      <c r="O14" s="536">
        <v>1</v>
      </c>
      <c r="P14" s="534">
        <v>1</v>
      </c>
      <c r="Q14" s="77"/>
      <c r="R14" s="77"/>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row>
    <row r="15" spans="1:156" customFormat="1" ht="28.5" customHeight="1" x14ac:dyDescent="0.25">
      <c r="A15" s="77"/>
      <c r="B15" s="1542">
        <f>+'5. Sumário Executivo'!B59</f>
        <v>0</v>
      </c>
      <c r="C15" s="1543"/>
      <c r="D15" s="590"/>
      <c r="E15" s="477"/>
      <c r="F15" s="477"/>
      <c r="G15" s="477"/>
      <c r="H15" s="600"/>
      <c r="I15" s="226"/>
      <c r="J15" s="1539" t="str">
        <f>+'5. Sumário Executivo'!T59</f>
        <v>Realizar mais ações de comunicação digital</v>
      </c>
      <c r="K15" s="1535"/>
      <c r="L15" s="564" t="s">
        <v>490</v>
      </c>
      <c r="M15" s="537">
        <v>15</v>
      </c>
      <c r="N15" s="537">
        <v>5</v>
      </c>
      <c r="O15" s="537">
        <v>5</v>
      </c>
      <c r="P15" s="550">
        <v>5</v>
      </c>
      <c r="Q15" s="77"/>
      <c r="R15" s="77"/>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row>
    <row r="16" spans="1:156" customFormat="1" ht="28.5" customHeight="1" x14ac:dyDescent="0.25">
      <c r="A16" s="77"/>
      <c r="B16" s="1542">
        <f>+'5. Sumário Executivo'!B60</f>
        <v>0</v>
      </c>
      <c r="C16" s="1543"/>
      <c r="D16" s="592"/>
      <c r="E16" s="478"/>
      <c r="F16" s="478"/>
      <c r="G16" s="478"/>
      <c r="H16" s="599"/>
      <c r="I16" s="226"/>
      <c r="J16" s="1539" t="str">
        <f>+'5. Sumário Executivo'!T60</f>
        <v>Contratar vendedores com vasta rede de contactos</v>
      </c>
      <c r="K16" s="1535"/>
      <c r="L16" s="565" t="s">
        <v>748</v>
      </c>
      <c r="M16" s="471">
        <v>2</v>
      </c>
      <c r="N16" s="471">
        <v>1</v>
      </c>
      <c r="O16" s="471" t="s">
        <v>158</v>
      </c>
      <c r="P16" s="547">
        <v>1</v>
      </c>
      <c r="Q16" s="77"/>
      <c r="R16" s="77"/>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row>
    <row r="17" spans="1:156" customFormat="1" ht="28.5" customHeight="1" x14ac:dyDescent="0.25">
      <c r="A17" s="77"/>
      <c r="B17" s="1542">
        <f>+'5. Sumário Executivo'!B61</f>
        <v>0</v>
      </c>
      <c r="C17" s="1543"/>
      <c r="D17" s="592"/>
      <c r="E17" s="478"/>
      <c r="F17" s="478"/>
      <c r="G17" s="478"/>
      <c r="H17" s="599"/>
      <c r="I17" s="226"/>
      <c r="J17" s="1539" t="str">
        <f>+'5. Sumário Executivo'!T61</f>
        <v>Contactar potenciais clientes da Europa e América</v>
      </c>
      <c r="K17" s="1535"/>
      <c r="L17" s="565" t="s">
        <v>749</v>
      </c>
      <c r="M17" s="471">
        <v>30</v>
      </c>
      <c r="N17" s="471">
        <v>10</v>
      </c>
      <c r="O17" s="471">
        <v>10</v>
      </c>
      <c r="P17" s="547">
        <v>10</v>
      </c>
      <c r="Q17" s="77"/>
      <c r="R17" s="77"/>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row>
    <row r="18" spans="1:156" customFormat="1" ht="28.5" customHeight="1" x14ac:dyDescent="0.25">
      <c r="A18" s="77"/>
      <c r="B18" s="1542">
        <f>+'5. Sumário Executivo'!B62</f>
        <v>0</v>
      </c>
      <c r="C18" s="1543"/>
      <c r="D18" s="592"/>
      <c r="E18" s="478"/>
      <c r="F18" s="478"/>
      <c r="G18" s="478"/>
      <c r="H18" s="599"/>
      <c r="I18" s="226"/>
      <c r="J18" s="1539" t="str">
        <f>+'5. Sumário Executivo'!T62</f>
        <v>Adquirir direitos sobre nova jazida</v>
      </c>
      <c r="K18" s="1535"/>
      <c r="L18" s="565" t="s">
        <v>750</v>
      </c>
      <c r="M18" s="471">
        <v>1</v>
      </c>
      <c r="N18" s="471" t="s">
        <v>158</v>
      </c>
      <c r="O18" s="471" t="s">
        <v>158</v>
      </c>
      <c r="P18" s="547">
        <v>1</v>
      </c>
      <c r="Q18" s="77"/>
      <c r="R18" s="77"/>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row>
    <row r="19" spans="1:156" customFormat="1" ht="28.5" customHeight="1" x14ac:dyDescent="0.25">
      <c r="A19" s="77"/>
      <c r="B19" s="1542">
        <f>+'5. Sumário Executivo'!B63</f>
        <v>0</v>
      </c>
      <c r="C19" s="1543"/>
      <c r="D19" s="592"/>
      <c r="E19" s="478"/>
      <c r="F19" s="478"/>
      <c r="G19" s="478"/>
      <c r="H19" s="599"/>
      <c r="I19" s="84"/>
      <c r="J19" s="1539" t="str">
        <f>+'5. Sumário Executivo'!T63</f>
        <v>Catalogar produtos (ex.ETIM)</v>
      </c>
      <c r="K19" s="1535"/>
      <c r="L19" s="565" t="s">
        <v>751</v>
      </c>
      <c r="M19" s="471">
        <v>5</v>
      </c>
      <c r="N19" s="471">
        <v>5</v>
      </c>
      <c r="O19" s="471" t="s">
        <v>158</v>
      </c>
      <c r="P19" s="547" t="s">
        <v>158</v>
      </c>
      <c r="Q19" s="77"/>
      <c r="R19" s="77"/>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row>
    <row r="20" spans="1:156" customFormat="1" ht="36" customHeight="1" x14ac:dyDescent="0.25">
      <c r="A20" s="77"/>
      <c r="B20" s="1542">
        <f>+'5. Sumário Executivo'!B64</f>
        <v>0</v>
      </c>
      <c r="C20" s="1543"/>
      <c r="D20" s="592"/>
      <c r="E20" s="478"/>
      <c r="F20" s="478"/>
      <c r="G20" s="478"/>
      <c r="H20" s="599"/>
      <c r="I20" s="84"/>
      <c r="J20" s="1546" t="str">
        <f>+'5. Sumário Executivo'!T64</f>
        <v>Participar em projetos de formação PME</v>
      </c>
      <c r="K20" s="1547"/>
      <c r="L20" s="565" t="s">
        <v>752</v>
      </c>
      <c r="M20" s="471">
        <v>200</v>
      </c>
      <c r="N20" s="471">
        <v>100</v>
      </c>
      <c r="O20" s="471">
        <v>100</v>
      </c>
      <c r="P20" s="547" t="s">
        <v>158</v>
      </c>
      <c r="Q20" s="77"/>
      <c r="R20" s="77"/>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row>
    <row r="21" spans="1:156" customFormat="1" ht="28.5" customHeight="1" x14ac:dyDescent="0.25">
      <c r="A21" s="77"/>
      <c r="B21" s="1542">
        <f>+'5. Sumário Executivo'!B65</f>
        <v>0</v>
      </c>
      <c r="C21" s="1543"/>
      <c r="D21" s="592"/>
      <c r="E21" s="478"/>
      <c r="F21" s="478"/>
      <c r="G21" s="478"/>
      <c r="H21" s="599"/>
      <c r="I21" s="84"/>
      <c r="J21" s="1546" t="str">
        <f>+'5. Sumário Executivo'!T65</f>
        <v>Implementar medidas de otimização e automação dos processos</v>
      </c>
      <c r="K21" s="1547"/>
      <c r="L21" s="565" t="s">
        <v>491</v>
      </c>
      <c r="M21" s="471">
        <v>8</v>
      </c>
      <c r="N21" s="471">
        <v>3</v>
      </c>
      <c r="O21" s="471">
        <v>3</v>
      </c>
      <c r="P21" s="547">
        <v>2</v>
      </c>
      <c r="Q21" s="77"/>
      <c r="R21" s="77"/>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row>
    <row r="22" spans="1:156" customFormat="1" ht="28.5" customHeight="1" x14ac:dyDescent="0.25">
      <c r="A22" s="77"/>
      <c r="B22" s="1542">
        <f>+'5. Sumário Executivo'!B66</f>
        <v>0</v>
      </c>
      <c r="C22" s="1543"/>
      <c r="D22" s="592"/>
      <c r="E22" s="478"/>
      <c r="F22" s="478"/>
      <c r="G22" s="478"/>
      <c r="H22" s="599"/>
      <c r="I22" s="84"/>
      <c r="J22" s="1539" t="str">
        <f>+'5. Sumário Executivo'!T66</f>
        <v>Diversificação dos fornecedores</v>
      </c>
      <c r="K22" s="1535"/>
      <c r="L22" s="565" t="s">
        <v>745</v>
      </c>
      <c r="M22" s="471">
        <v>15</v>
      </c>
      <c r="N22" s="471">
        <v>5</v>
      </c>
      <c r="O22" s="471">
        <v>5</v>
      </c>
      <c r="P22" s="547">
        <v>5</v>
      </c>
      <c r="Q22" s="77"/>
      <c r="R22" s="77"/>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row>
    <row r="23" spans="1:156" customFormat="1" ht="28.5" customHeight="1" x14ac:dyDescent="0.25">
      <c r="A23" s="77"/>
      <c r="B23" s="1542">
        <f>+'5. Sumário Executivo'!B67</f>
        <v>0</v>
      </c>
      <c r="C23" s="1543"/>
      <c r="D23" s="592"/>
      <c r="E23" s="478"/>
      <c r="F23" s="478"/>
      <c r="G23" s="478"/>
      <c r="H23" s="599"/>
      <c r="I23" s="84"/>
      <c r="J23" s="1539" t="str">
        <f>+'5. Sumário Executivo'!T67</f>
        <v>Renovar equipamento menos eficiente</v>
      </c>
      <c r="K23" s="1535"/>
      <c r="L23" s="565" t="s">
        <v>753</v>
      </c>
      <c r="M23" s="471">
        <v>4</v>
      </c>
      <c r="N23" s="471">
        <v>2</v>
      </c>
      <c r="O23" s="471">
        <v>2</v>
      </c>
      <c r="P23" s="547" t="s">
        <v>158</v>
      </c>
      <c r="Q23" s="77"/>
      <c r="R23" s="77"/>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row>
    <row r="24" spans="1:156" customFormat="1" ht="28.5" customHeight="1" x14ac:dyDescent="0.25">
      <c r="A24" s="77"/>
      <c r="B24" s="1542">
        <f>+'5. Sumário Executivo'!B68</f>
        <v>0</v>
      </c>
      <c r="C24" s="1543"/>
      <c r="D24" s="592"/>
      <c r="E24" s="478"/>
      <c r="F24" s="478"/>
      <c r="G24" s="478"/>
      <c r="H24" s="599"/>
      <c r="I24" s="84"/>
      <c r="J24" s="1539" t="str">
        <f>+'5. Sumário Executivo'!T68</f>
        <v>Criação de um site e marketplace apto para encomendas internacionais, com apoio ao cliente, e serviço de costumização da encomenda, e integração de gestão de stocks</v>
      </c>
      <c r="K24" s="1535"/>
      <c r="L24" s="565" t="s">
        <v>492</v>
      </c>
      <c r="M24" s="471">
        <v>2</v>
      </c>
      <c r="N24" s="471">
        <v>2</v>
      </c>
      <c r="O24" s="471" t="s">
        <v>158</v>
      </c>
      <c r="P24" s="547" t="s">
        <v>158</v>
      </c>
      <c r="Q24" s="77"/>
      <c r="R24" s="77"/>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row>
    <row r="25" spans="1:156" customFormat="1" ht="28.5" customHeight="1" x14ac:dyDescent="0.25">
      <c r="A25" s="77"/>
      <c r="B25" s="1542">
        <f>+'5. Sumário Executivo'!B69</f>
        <v>0</v>
      </c>
      <c r="C25" s="1543"/>
      <c r="D25" s="592"/>
      <c r="E25" s="478"/>
      <c r="F25" s="478"/>
      <c r="G25" s="478"/>
      <c r="H25" s="599"/>
      <c r="I25" s="84"/>
      <c r="J25" s="1539" t="str">
        <f>+'5. Sumário Executivo'!T69</f>
        <v>Contactos de followup personalizados com clientes</v>
      </c>
      <c r="K25" s="1535"/>
      <c r="L25" s="565" t="s">
        <v>754</v>
      </c>
      <c r="M25" s="471">
        <v>75</v>
      </c>
      <c r="N25" s="471">
        <v>75</v>
      </c>
      <c r="O25" s="471">
        <v>75</v>
      </c>
      <c r="P25" s="547">
        <v>75</v>
      </c>
      <c r="Q25" s="77"/>
      <c r="R25" s="77"/>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row>
    <row r="26" spans="1:156" customFormat="1" ht="28.5" customHeight="1" x14ac:dyDescent="0.25">
      <c r="A26" s="77"/>
      <c r="B26" s="1542">
        <f>+'5. Sumário Executivo'!B70</f>
        <v>0</v>
      </c>
      <c r="C26" s="1543"/>
      <c r="D26" s="592"/>
      <c r="E26" s="478"/>
      <c r="F26" s="478"/>
      <c r="G26" s="478"/>
      <c r="H26" s="599"/>
      <c r="I26" s="226"/>
      <c r="J26" s="1539" t="str">
        <f>+'5. Sumário Executivo'!T70</f>
        <v>Desenvolver planos anuais de formação (foco na inovação, comércio internacional e avaliação de projetos)</v>
      </c>
      <c r="K26" s="1535"/>
      <c r="L26" s="565" t="s">
        <v>493</v>
      </c>
      <c r="M26" s="471">
        <v>3</v>
      </c>
      <c r="N26" s="471">
        <v>1</v>
      </c>
      <c r="O26" s="471">
        <v>1</v>
      </c>
      <c r="P26" s="547">
        <v>1</v>
      </c>
      <c r="Q26" s="77"/>
      <c r="R26" s="77"/>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row>
    <row r="27" spans="1:156" customFormat="1" ht="28.5" customHeight="1" x14ac:dyDescent="0.25">
      <c r="A27" s="77"/>
      <c r="B27" s="1542">
        <f>+'5. Sumário Executivo'!B71</f>
        <v>0</v>
      </c>
      <c r="C27" s="1543"/>
      <c r="D27" s="601"/>
      <c r="E27" s="602"/>
      <c r="F27" s="602"/>
      <c r="G27" s="602"/>
      <c r="H27" s="603"/>
      <c r="I27" s="226"/>
      <c r="J27" s="1539" t="str">
        <f>+'5. Sumário Executivo'!T71</f>
        <v>Formalizar programa de estágios na produção</v>
      </c>
      <c r="K27" s="1535"/>
      <c r="L27" s="567" t="s">
        <v>494</v>
      </c>
      <c r="M27" s="544">
        <v>5</v>
      </c>
      <c r="N27" s="544">
        <v>1</v>
      </c>
      <c r="O27" s="544">
        <v>2</v>
      </c>
      <c r="P27" s="548">
        <v>2</v>
      </c>
      <c r="Q27" s="77"/>
      <c r="R27" s="77"/>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row>
    <row r="28" spans="1:156" customFormat="1" ht="28.5" customHeight="1" x14ac:dyDescent="0.25">
      <c r="A28" s="77"/>
      <c r="B28" s="1542">
        <f>+'5. Sumário Executivo'!B72</f>
        <v>0</v>
      </c>
      <c r="C28" s="1543"/>
      <c r="D28" s="601"/>
      <c r="E28" s="602"/>
      <c r="F28" s="602"/>
      <c r="G28" s="602"/>
      <c r="H28" s="603"/>
      <c r="I28" s="226"/>
      <c r="J28" s="1539" t="str">
        <f>+'5. Sumário Executivo'!T72</f>
        <v>Realizar eventos de teambuilding</v>
      </c>
      <c r="K28" s="1535"/>
      <c r="L28" s="567" t="s">
        <v>495</v>
      </c>
      <c r="M28" s="544">
        <v>9</v>
      </c>
      <c r="N28" s="544">
        <v>3</v>
      </c>
      <c r="O28" s="544">
        <v>3</v>
      </c>
      <c r="P28" s="548">
        <v>3</v>
      </c>
      <c r="Q28" s="77"/>
      <c r="R28" s="77"/>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row>
    <row r="29" spans="1:156" customFormat="1" ht="28.5" customHeight="1" x14ac:dyDescent="0.25">
      <c r="A29" s="77"/>
      <c r="B29" s="1542">
        <f>+'5. Sumário Executivo'!B73</f>
        <v>0</v>
      </c>
      <c r="C29" s="1543"/>
      <c r="D29" s="601"/>
      <c r="E29" s="602"/>
      <c r="F29" s="602"/>
      <c r="G29" s="602"/>
      <c r="H29" s="603"/>
      <c r="I29" s="226"/>
      <c r="J29" s="1539" t="str">
        <f>+'5. Sumário Executivo'!T73</f>
        <v>Política de incentivos aos colaboradores</v>
      </c>
      <c r="K29" s="1535"/>
      <c r="L29" s="567" t="s">
        <v>496</v>
      </c>
      <c r="M29" s="544">
        <v>1</v>
      </c>
      <c r="N29" s="544">
        <v>1</v>
      </c>
      <c r="O29" s="544" t="s">
        <v>158</v>
      </c>
      <c r="P29" s="548" t="s">
        <v>158</v>
      </c>
      <c r="Q29" s="77"/>
      <c r="R29" s="77"/>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row>
    <row r="30" spans="1:156" customFormat="1" ht="28.5" customHeight="1" x14ac:dyDescent="0.25">
      <c r="A30" s="77"/>
      <c r="B30" s="1542">
        <f>+'5. Sumário Executivo'!B74</f>
        <v>0</v>
      </c>
      <c r="C30" s="1543"/>
      <c r="D30" s="601"/>
      <c r="E30" s="602"/>
      <c r="F30" s="602"/>
      <c r="G30" s="602"/>
      <c r="H30" s="603"/>
      <c r="I30" s="226"/>
      <c r="J30" s="1539" t="str">
        <f>+'5. Sumário Executivo'!T74</f>
        <v>Certificar produtos ou processos</v>
      </c>
      <c r="K30" s="1535"/>
      <c r="L30" s="567" t="s">
        <v>755</v>
      </c>
      <c r="M30" s="544">
        <v>2</v>
      </c>
      <c r="N30" s="544">
        <v>1</v>
      </c>
      <c r="O30" s="544" t="s">
        <v>158</v>
      </c>
      <c r="P30" s="548">
        <v>1</v>
      </c>
      <c r="Q30" s="77"/>
      <c r="R30" s="77"/>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c r="EY30" s="226"/>
      <c r="EZ30" s="226"/>
    </row>
    <row r="31" spans="1:156" customFormat="1" ht="28.5" customHeight="1" x14ac:dyDescent="0.25">
      <c r="A31" s="77"/>
      <c r="B31" s="1542">
        <f>+'5. Sumário Executivo'!B75</f>
        <v>0</v>
      </c>
      <c r="C31" s="1543"/>
      <c r="D31" s="601"/>
      <c r="E31" s="602"/>
      <c r="F31" s="602"/>
      <c r="G31" s="602"/>
      <c r="H31" s="603"/>
      <c r="I31" s="226"/>
      <c r="J31" s="1539" t="str">
        <f>+'5. Sumário Executivo'!T75</f>
        <v>Realizar candidaturas à internacionalização, digitalização/ecommerce e inovação</v>
      </c>
      <c r="K31" s="1535"/>
      <c r="L31" s="567" t="s">
        <v>497</v>
      </c>
      <c r="M31" s="544">
        <v>1</v>
      </c>
      <c r="N31" s="544">
        <v>1</v>
      </c>
      <c r="O31" s="544">
        <v>1</v>
      </c>
      <c r="P31" s="548">
        <v>1</v>
      </c>
      <c r="Q31" s="77"/>
      <c r="R31" s="77"/>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row>
    <row r="32" spans="1:156" customFormat="1" ht="28.5" customHeight="1" x14ac:dyDescent="0.25">
      <c r="A32" s="77"/>
      <c r="B32" s="1542">
        <f>+'5. Sumário Executivo'!B76</f>
        <v>0</v>
      </c>
      <c r="C32" s="1543"/>
      <c r="D32" s="601"/>
      <c r="E32" s="602"/>
      <c r="F32" s="602"/>
      <c r="G32" s="602"/>
      <c r="H32" s="603"/>
      <c r="I32" s="226"/>
      <c r="J32" s="1539" t="str">
        <f>+'5. Sumário Executivo'!T76</f>
        <v>Descontinuar atividades/produtos identificados como não rentáveis</v>
      </c>
      <c r="K32" s="1535"/>
      <c r="L32" s="567" t="s">
        <v>498</v>
      </c>
      <c r="M32" s="544">
        <v>2</v>
      </c>
      <c r="N32" s="544">
        <v>2</v>
      </c>
      <c r="O32" s="544" t="s">
        <v>158</v>
      </c>
      <c r="P32" s="548" t="s">
        <v>158</v>
      </c>
      <c r="Q32" s="77"/>
      <c r="R32" s="77"/>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6"/>
    </row>
    <row r="33" spans="1:156" customFormat="1" ht="28.5" customHeight="1" x14ac:dyDescent="0.25">
      <c r="A33" s="77"/>
      <c r="B33" s="1542">
        <f>+'5. Sumário Executivo'!B77</f>
        <v>0</v>
      </c>
      <c r="C33" s="1543"/>
      <c r="D33" s="601"/>
      <c r="E33" s="602"/>
      <c r="F33" s="602"/>
      <c r="G33" s="602"/>
      <c r="H33" s="603"/>
      <c r="I33" s="226"/>
      <c r="J33" s="1539" t="str">
        <f>+'5. Sumário Executivo'!T77</f>
        <v>Criar um manual de procedimentos para redução de impacte ambiental e incorporação de circularidade</v>
      </c>
      <c r="K33" s="1535"/>
      <c r="L33" s="567" t="s">
        <v>499</v>
      </c>
      <c r="M33" s="544">
        <v>1</v>
      </c>
      <c r="N33" s="544" t="s">
        <v>158</v>
      </c>
      <c r="O33" s="544" t="s">
        <v>158</v>
      </c>
      <c r="P33" s="548" t="s">
        <v>158</v>
      </c>
      <c r="Q33" s="77"/>
      <c r="R33" s="77"/>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c r="EY33" s="226"/>
      <c r="EZ33" s="226"/>
    </row>
    <row r="34" spans="1:156" customFormat="1" ht="28.5" customHeight="1" x14ac:dyDescent="0.25">
      <c r="A34" s="77"/>
      <c r="B34" s="1542">
        <f>+'5. Sumário Executivo'!B78</f>
        <v>0</v>
      </c>
      <c r="C34" s="1543"/>
      <c r="D34" s="601"/>
      <c r="E34" s="602"/>
      <c r="F34" s="602"/>
      <c r="G34" s="602"/>
      <c r="H34" s="603"/>
      <c r="I34" s="226"/>
      <c r="J34" s="1539"/>
      <c r="K34" s="1535"/>
      <c r="L34" s="567"/>
      <c r="M34" s="544"/>
      <c r="N34" s="544"/>
      <c r="O34" s="544"/>
      <c r="P34" s="548"/>
      <c r="Q34" s="77"/>
      <c r="R34" s="77"/>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c r="EY34" s="226"/>
      <c r="EZ34" s="226"/>
    </row>
    <row r="35" spans="1:156" customFormat="1" ht="28.5" customHeight="1" thickBot="1" x14ac:dyDescent="0.3">
      <c r="A35" s="77"/>
      <c r="B35" s="1544">
        <f>+'5. Sumário Executivo'!B79</f>
        <v>0</v>
      </c>
      <c r="C35" s="1545"/>
      <c r="D35" s="604"/>
      <c r="E35" s="476"/>
      <c r="F35" s="476"/>
      <c r="G35" s="476"/>
      <c r="H35" s="605"/>
      <c r="I35" s="226"/>
      <c r="J35" s="1540"/>
      <c r="K35" s="1541"/>
      <c r="L35" s="568"/>
      <c r="M35" s="473"/>
      <c r="N35" s="473"/>
      <c r="O35" s="473"/>
      <c r="P35" s="549"/>
      <c r="Q35" s="77"/>
      <c r="R35" s="77"/>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c r="EY35" s="226"/>
      <c r="EZ35" s="226"/>
    </row>
    <row r="36" spans="1:156" customFormat="1" ht="13.5" customHeight="1" x14ac:dyDescent="0.25">
      <c r="A36" s="77"/>
      <c r="B36" s="238"/>
      <c r="C36" s="243"/>
      <c r="D36" s="243"/>
      <c r="E36" s="243"/>
      <c r="F36" s="243"/>
      <c r="G36" s="243"/>
      <c r="H36" s="243"/>
      <c r="I36" s="81"/>
      <c r="J36" s="238"/>
      <c r="K36" s="228"/>
      <c r="L36" s="227"/>
      <c r="M36" s="227"/>
      <c r="N36" s="227"/>
      <c r="O36" s="227"/>
      <c r="P36" s="227"/>
      <c r="Q36" s="77"/>
      <c r="R36" s="77"/>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row>
    <row r="37" spans="1:156" customFormat="1" ht="13.5" customHeight="1" x14ac:dyDescent="0.25">
      <c r="A37" s="77"/>
      <c r="B37" s="238"/>
      <c r="C37" s="243"/>
      <c r="D37" s="243"/>
      <c r="E37" s="243"/>
      <c r="F37" s="243"/>
      <c r="G37" s="243"/>
      <c r="H37" s="243"/>
      <c r="I37" s="81"/>
      <c r="J37" s="238"/>
      <c r="K37" s="228"/>
      <c r="L37" s="227"/>
      <c r="M37" s="227"/>
      <c r="N37" s="227"/>
      <c r="O37" s="227"/>
      <c r="P37" s="227"/>
      <c r="Q37" s="77"/>
      <c r="R37" s="77"/>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row>
    <row r="38" spans="1:156" customFormat="1" ht="13.5" customHeight="1" x14ac:dyDescent="0.25">
      <c r="A38" s="77"/>
      <c r="B38" s="238"/>
      <c r="C38" s="243"/>
      <c r="D38" s="243"/>
      <c r="E38" s="243"/>
      <c r="F38" s="243"/>
      <c r="G38" s="243"/>
      <c r="H38" s="243"/>
      <c r="I38" s="81"/>
      <c r="J38" s="238"/>
      <c r="K38" s="228"/>
      <c r="L38" s="227"/>
      <c r="M38" s="227"/>
      <c r="N38" s="227"/>
      <c r="O38" s="227"/>
      <c r="P38" s="227"/>
      <c r="Q38" s="77"/>
      <c r="R38" s="77"/>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row>
    <row r="39" spans="1:156" customFormat="1" ht="13.5" customHeight="1" x14ac:dyDescent="0.25">
      <c r="A39" s="77"/>
      <c r="B39" s="238"/>
      <c r="C39" s="243"/>
      <c r="D39" s="243"/>
      <c r="E39" s="243"/>
      <c r="F39" s="243"/>
      <c r="G39" s="243"/>
      <c r="H39" s="243"/>
      <c r="I39" s="81"/>
      <c r="J39" s="238"/>
      <c r="K39" s="228"/>
      <c r="L39" s="227"/>
      <c r="M39" s="227"/>
      <c r="N39" s="227"/>
      <c r="O39" s="227"/>
      <c r="P39" s="227"/>
      <c r="Q39" s="77"/>
      <c r="R39" s="77"/>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row>
    <row r="40" spans="1:156" customFormat="1" ht="13.5" customHeight="1" x14ac:dyDescent="0.25">
      <c r="A40" s="77"/>
      <c r="B40" s="238"/>
      <c r="C40" s="243"/>
      <c r="D40" s="243"/>
      <c r="E40" s="243"/>
      <c r="F40" s="243"/>
      <c r="G40" s="243"/>
      <c r="H40" s="243"/>
      <c r="I40" s="81"/>
      <c r="J40" s="238"/>
      <c r="K40" s="228"/>
      <c r="L40" s="227"/>
      <c r="M40" s="227"/>
      <c r="N40" s="227"/>
      <c r="O40" s="227"/>
      <c r="P40" s="227"/>
      <c r="Q40" s="77"/>
      <c r="R40" s="77"/>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c r="EY40" s="226"/>
      <c r="EZ40" s="226"/>
    </row>
    <row r="41" spans="1:156" customFormat="1" ht="13.5" customHeight="1" x14ac:dyDescent="0.25">
      <c r="A41" s="77"/>
      <c r="B41" s="238"/>
      <c r="C41" s="243"/>
      <c r="D41" s="243"/>
      <c r="E41" s="243"/>
      <c r="F41" s="243"/>
      <c r="G41" s="243"/>
      <c r="H41" s="243"/>
      <c r="I41" s="81"/>
      <c r="J41" s="238"/>
      <c r="K41" s="228"/>
      <c r="L41" s="227"/>
      <c r="M41" s="227"/>
      <c r="N41" s="227"/>
      <c r="O41" s="227"/>
      <c r="P41" s="227"/>
      <c r="Q41" s="77"/>
      <c r="R41" s="77"/>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row>
    <row r="42" spans="1:156" customFormat="1" ht="13.5" customHeight="1" x14ac:dyDescent="0.25">
      <c r="A42" s="77"/>
      <c r="B42" s="238"/>
      <c r="C42" s="243"/>
      <c r="D42" s="243"/>
      <c r="E42" s="243"/>
      <c r="F42" s="243"/>
      <c r="G42" s="243"/>
      <c r="H42" s="243"/>
      <c r="I42" s="81"/>
      <c r="J42" s="238"/>
      <c r="K42" s="228"/>
      <c r="L42" s="227"/>
      <c r="M42" s="227"/>
      <c r="N42" s="227"/>
      <c r="O42" s="227"/>
      <c r="P42" s="227"/>
      <c r="Q42" s="77"/>
      <c r="R42" s="77"/>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6"/>
      <c r="DZ42" s="226"/>
      <c r="EA42" s="226"/>
      <c r="EB42" s="226"/>
      <c r="EC42" s="226"/>
      <c r="ED42" s="226"/>
      <c r="EE42" s="226"/>
      <c r="EF42" s="226"/>
      <c r="EG42" s="226"/>
      <c r="EH42" s="226"/>
      <c r="EI42" s="226"/>
      <c r="EJ42" s="226"/>
      <c r="EK42" s="226"/>
      <c r="EL42" s="226"/>
      <c r="EM42" s="226"/>
      <c r="EN42" s="226"/>
      <c r="EO42" s="226"/>
      <c r="EP42" s="226"/>
      <c r="EQ42" s="226"/>
      <c r="ER42" s="226"/>
      <c r="ES42" s="226"/>
      <c r="ET42" s="226"/>
      <c r="EU42" s="226"/>
      <c r="EV42" s="226"/>
      <c r="EW42" s="226"/>
      <c r="EX42" s="226"/>
      <c r="EY42" s="226"/>
      <c r="EZ42" s="226"/>
    </row>
    <row r="43" spans="1:156" customFormat="1" ht="13.5" customHeight="1" x14ac:dyDescent="0.25">
      <c r="A43" s="77"/>
      <c r="B43" s="238"/>
      <c r="C43" s="243"/>
      <c r="D43" s="243"/>
      <c r="E43" s="243"/>
      <c r="F43" s="243"/>
      <c r="G43" s="243"/>
      <c r="H43" s="243"/>
      <c r="I43" s="81"/>
      <c r="J43" s="238"/>
      <c r="K43" s="228"/>
      <c r="L43" s="227"/>
      <c r="M43" s="227"/>
      <c r="N43" s="227"/>
      <c r="O43" s="227"/>
      <c r="P43" s="227"/>
      <c r="Q43" s="77"/>
      <c r="R43" s="77"/>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c r="DM43" s="226"/>
      <c r="DN43" s="226"/>
      <c r="DO43" s="226"/>
      <c r="DP43" s="226"/>
      <c r="DQ43" s="226"/>
      <c r="DR43" s="226"/>
      <c r="DS43" s="226"/>
      <c r="DT43" s="226"/>
      <c r="DU43" s="226"/>
      <c r="DV43" s="226"/>
      <c r="DW43" s="226"/>
      <c r="DX43" s="226"/>
      <c r="DY43" s="226"/>
      <c r="DZ43" s="226"/>
      <c r="EA43" s="226"/>
      <c r="EB43" s="226"/>
      <c r="EC43" s="226"/>
      <c r="ED43" s="226"/>
      <c r="EE43" s="226"/>
      <c r="EF43" s="226"/>
      <c r="EG43" s="226"/>
      <c r="EH43" s="226"/>
      <c r="EI43" s="226"/>
      <c r="EJ43" s="226"/>
      <c r="EK43" s="226"/>
      <c r="EL43" s="226"/>
      <c r="EM43" s="226"/>
      <c r="EN43" s="226"/>
      <c r="EO43" s="226"/>
      <c r="EP43" s="226"/>
      <c r="EQ43" s="226"/>
      <c r="ER43" s="226"/>
      <c r="ES43" s="226"/>
      <c r="ET43" s="226"/>
      <c r="EU43" s="226"/>
      <c r="EV43" s="226"/>
      <c r="EW43" s="226"/>
      <c r="EX43" s="226"/>
      <c r="EY43" s="226"/>
      <c r="EZ43" s="226"/>
    </row>
    <row r="44" spans="1:156" customFormat="1" ht="13.5" customHeight="1" x14ac:dyDescent="0.25">
      <c r="A44" s="77"/>
      <c r="B44" s="77"/>
      <c r="C44" s="77"/>
      <c r="D44" s="77"/>
      <c r="E44" s="77"/>
      <c r="F44" s="77"/>
      <c r="G44" s="77"/>
      <c r="H44" s="77"/>
      <c r="I44" s="77"/>
      <c r="J44" s="77"/>
      <c r="K44" s="77"/>
      <c r="L44" s="77"/>
      <c r="M44" s="77"/>
      <c r="N44" s="77"/>
      <c r="O44" s="77"/>
      <c r="P44" s="77"/>
      <c r="Q44" s="77"/>
      <c r="R44" s="77"/>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6"/>
      <c r="CQ44" s="226"/>
      <c r="CR44" s="226"/>
      <c r="CS44" s="226"/>
      <c r="CT44" s="226"/>
      <c r="CU44" s="226"/>
      <c r="CV44" s="226"/>
      <c r="CW44" s="226"/>
      <c r="CX44" s="226"/>
      <c r="CY44" s="226"/>
      <c r="CZ44" s="226"/>
      <c r="DA44" s="226"/>
      <c r="DB44" s="226"/>
      <c r="DC44" s="226"/>
      <c r="DD44" s="226"/>
      <c r="DE44" s="226"/>
      <c r="DF44" s="226"/>
      <c r="DG44" s="226"/>
      <c r="DH44" s="226"/>
      <c r="DI44" s="226"/>
      <c r="DJ44" s="226"/>
      <c r="DK44" s="226"/>
      <c r="DL44" s="226"/>
      <c r="DM44" s="226"/>
      <c r="DN44" s="226"/>
      <c r="DO44" s="226"/>
      <c r="DP44" s="226"/>
      <c r="DQ44" s="226"/>
      <c r="DR44" s="226"/>
      <c r="DS44" s="226"/>
      <c r="DT44" s="226"/>
      <c r="DU44" s="226"/>
      <c r="DV44" s="226"/>
      <c r="DW44" s="226"/>
      <c r="DX44" s="226"/>
      <c r="DY44" s="226"/>
      <c r="DZ44" s="226"/>
      <c r="EA44" s="226"/>
      <c r="EB44" s="226"/>
      <c r="EC44" s="226"/>
      <c r="ED44" s="226"/>
      <c r="EE44" s="226"/>
      <c r="EF44" s="226"/>
      <c r="EG44" s="226"/>
      <c r="EH44" s="226"/>
      <c r="EI44" s="226"/>
      <c r="EJ44" s="226"/>
      <c r="EK44" s="226"/>
      <c r="EL44" s="226"/>
      <c r="EM44" s="226"/>
      <c r="EN44" s="226"/>
      <c r="EO44" s="226"/>
      <c r="EP44" s="226"/>
      <c r="EQ44" s="226"/>
      <c r="ER44" s="226"/>
      <c r="ES44" s="226"/>
      <c r="ET44" s="226"/>
      <c r="EU44" s="226"/>
      <c r="EV44" s="226"/>
      <c r="EW44" s="226"/>
      <c r="EX44" s="226"/>
      <c r="EY44" s="226"/>
      <c r="EZ44" s="226"/>
    </row>
    <row r="45" spans="1:156" customFormat="1" ht="13.5" customHeight="1" x14ac:dyDescent="0.25">
      <c r="A45" s="77"/>
      <c r="B45" s="77"/>
      <c r="C45" s="77"/>
      <c r="D45" s="77"/>
      <c r="E45" s="77"/>
      <c r="F45" s="77"/>
      <c r="G45" s="77"/>
      <c r="H45" s="77"/>
      <c r="I45" s="77"/>
      <c r="J45" s="77"/>
      <c r="K45" s="77"/>
      <c r="L45" s="77"/>
      <c r="M45" s="77"/>
      <c r="N45" s="77"/>
      <c r="O45" s="77"/>
      <c r="P45" s="77"/>
      <c r="Q45" s="77"/>
      <c r="R45" s="77"/>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6"/>
      <c r="CW45" s="226"/>
      <c r="CX45" s="226"/>
      <c r="CY45" s="226"/>
      <c r="CZ45" s="226"/>
      <c r="DA45" s="226"/>
      <c r="DB45" s="226"/>
      <c r="DC45" s="226"/>
      <c r="DD45" s="226"/>
      <c r="DE45" s="226"/>
      <c r="DF45" s="226"/>
      <c r="DG45" s="226"/>
      <c r="DH45" s="226"/>
      <c r="DI45" s="226"/>
      <c r="DJ45" s="226"/>
      <c r="DK45" s="226"/>
      <c r="DL45" s="226"/>
      <c r="DM45" s="226"/>
      <c r="DN45" s="226"/>
      <c r="DO45" s="226"/>
      <c r="DP45" s="226"/>
      <c r="DQ45" s="226"/>
      <c r="DR45" s="226"/>
      <c r="DS45" s="226"/>
      <c r="DT45" s="226"/>
      <c r="DU45" s="226"/>
      <c r="DV45" s="226"/>
      <c r="DW45" s="226"/>
      <c r="DX45" s="226"/>
      <c r="DY45" s="226"/>
      <c r="DZ45" s="226"/>
      <c r="EA45" s="226"/>
      <c r="EB45" s="226"/>
      <c r="EC45" s="226"/>
      <c r="ED45" s="226"/>
      <c r="EE45" s="226"/>
      <c r="EF45" s="226"/>
      <c r="EG45" s="226"/>
      <c r="EH45" s="226"/>
      <c r="EI45" s="226"/>
      <c r="EJ45" s="226"/>
      <c r="EK45" s="226"/>
      <c r="EL45" s="226"/>
      <c r="EM45" s="226"/>
      <c r="EN45" s="226"/>
      <c r="EO45" s="226"/>
      <c r="EP45" s="226"/>
      <c r="EQ45" s="226"/>
      <c r="ER45" s="226"/>
      <c r="ES45" s="226"/>
      <c r="ET45" s="226"/>
      <c r="EU45" s="226"/>
      <c r="EV45" s="226"/>
      <c r="EW45" s="226"/>
      <c r="EX45" s="226"/>
      <c r="EY45" s="226"/>
      <c r="EZ45" s="226"/>
    </row>
    <row r="46" spans="1:156" customFormat="1" ht="13.5" customHeight="1" x14ac:dyDescent="0.25">
      <c r="A46" s="77"/>
      <c r="B46" s="77"/>
      <c r="C46" s="77"/>
      <c r="D46" s="77"/>
      <c r="E46" s="77"/>
      <c r="F46" s="77"/>
      <c r="G46" s="77"/>
      <c r="H46" s="77"/>
      <c r="I46" s="77"/>
      <c r="J46" s="77"/>
      <c r="K46" s="77"/>
      <c r="L46" s="77"/>
      <c r="M46" s="77"/>
      <c r="N46" s="77"/>
      <c r="O46" s="77"/>
      <c r="P46" s="77"/>
      <c r="Q46" s="77"/>
      <c r="R46" s="77"/>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6"/>
      <c r="CW46" s="226"/>
      <c r="CX46" s="226"/>
      <c r="CY46" s="226"/>
      <c r="CZ46" s="226"/>
      <c r="DA46" s="226"/>
      <c r="DB46" s="226"/>
      <c r="DC46" s="226"/>
      <c r="DD46" s="226"/>
      <c r="DE46" s="226"/>
      <c r="DF46" s="226"/>
      <c r="DG46" s="226"/>
      <c r="DH46" s="226"/>
      <c r="DI46" s="226"/>
      <c r="DJ46" s="226"/>
      <c r="DK46" s="226"/>
      <c r="DL46" s="226"/>
      <c r="DM46" s="226"/>
      <c r="DN46" s="226"/>
      <c r="DO46" s="226"/>
      <c r="DP46" s="226"/>
      <c r="DQ46" s="226"/>
      <c r="DR46" s="226"/>
      <c r="DS46" s="226"/>
      <c r="DT46" s="226"/>
      <c r="DU46" s="226"/>
      <c r="DV46" s="226"/>
      <c r="DW46" s="226"/>
      <c r="DX46" s="226"/>
      <c r="DY46" s="226"/>
      <c r="DZ46" s="226"/>
      <c r="EA46" s="226"/>
      <c r="EB46" s="226"/>
      <c r="EC46" s="226"/>
      <c r="ED46" s="226"/>
      <c r="EE46" s="226"/>
      <c r="EF46" s="226"/>
      <c r="EG46" s="226"/>
      <c r="EH46" s="226"/>
      <c r="EI46" s="226"/>
      <c r="EJ46" s="226"/>
      <c r="EK46" s="226"/>
      <c r="EL46" s="226"/>
      <c r="EM46" s="226"/>
      <c r="EN46" s="226"/>
      <c r="EO46" s="226"/>
      <c r="EP46" s="226"/>
      <c r="EQ46" s="226"/>
      <c r="ER46" s="226"/>
      <c r="ES46" s="226"/>
      <c r="ET46" s="226"/>
      <c r="EU46" s="226"/>
      <c r="EV46" s="226"/>
      <c r="EW46" s="226"/>
      <c r="EX46" s="226"/>
      <c r="EY46" s="226"/>
      <c r="EZ46" s="226"/>
    </row>
    <row r="47" spans="1:156" customFormat="1" ht="13.5" customHeight="1" x14ac:dyDescent="0.25">
      <c r="A47" s="77"/>
      <c r="B47" s="77"/>
      <c r="C47" s="77"/>
      <c r="D47" s="77"/>
      <c r="E47" s="77"/>
      <c r="F47" s="77"/>
      <c r="G47" s="77"/>
      <c r="H47" s="77"/>
      <c r="I47" s="77"/>
      <c r="J47" s="77"/>
      <c r="K47" s="77"/>
      <c r="L47" s="77"/>
      <c r="M47" s="77"/>
      <c r="N47" s="77"/>
      <c r="O47" s="77"/>
      <c r="P47" s="77"/>
      <c r="Q47" s="77"/>
      <c r="R47" s="77"/>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row>
    <row r="48" spans="1:156" customFormat="1" ht="13.5" customHeight="1" x14ac:dyDescent="0.25">
      <c r="A48" s="77"/>
      <c r="B48" s="77"/>
      <c r="C48" s="77"/>
      <c r="D48" s="77"/>
      <c r="E48" s="77"/>
      <c r="F48" s="77"/>
      <c r="G48" s="77"/>
      <c r="H48" s="77"/>
      <c r="I48" s="77"/>
      <c r="J48" s="77"/>
      <c r="K48" s="77"/>
      <c r="L48" s="77"/>
      <c r="M48" s="77"/>
      <c r="N48" s="77"/>
      <c r="O48" s="77"/>
      <c r="P48" s="77"/>
      <c r="Q48" s="77"/>
      <c r="R48" s="77"/>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row>
    <row r="49" spans="1:156" customFormat="1" ht="13.5" customHeight="1" x14ac:dyDescent="0.25">
      <c r="A49" s="77"/>
      <c r="B49" s="77"/>
      <c r="C49" s="77"/>
      <c r="D49" s="77"/>
      <c r="E49" s="77"/>
      <c r="F49" s="77"/>
      <c r="G49" s="77"/>
      <c r="H49" s="77"/>
      <c r="I49" s="77"/>
      <c r="J49" s="77"/>
      <c r="K49" s="77"/>
      <c r="L49" s="77"/>
      <c r="M49" s="77"/>
      <c r="N49" s="77"/>
      <c r="O49" s="77"/>
      <c r="P49" s="77"/>
      <c r="Q49" s="77"/>
      <c r="R49" s="77"/>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row>
    <row r="50" spans="1:156" customFormat="1" ht="13.5" hidden="1" customHeight="1" x14ac:dyDescent="0.25">
      <c r="A50" s="77"/>
      <c r="B50" s="77"/>
      <c r="C50" s="77"/>
      <c r="D50" s="77"/>
      <c r="E50" s="77"/>
      <c r="F50" s="77"/>
      <c r="G50" s="77"/>
      <c r="H50" s="77"/>
      <c r="I50" s="77"/>
      <c r="J50" s="77"/>
      <c r="K50" s="77"/>
      <c r="L50" s="77"/>
      <c r="M50" s="77"/>
      <c r="N50" s="77"/>
      <c r="O50" s="77"/>
      <c r="P50" s="77"/>
      <c r="Q50" s="77"/>
      <c r="R50" s="77"/>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6"/>
      <c r="CW50" s="226"/>
      <c r="CX50" s="226"/>
      <c r="CY50" s="226"/>
      <c r="CZ50" s="226"/>
      <c r="DA50" s="226"/>
      <c r="DB50" s="226"/>
      <c r="DC50" s="226"/>
      <c r="DD50" s="226"/>
      <c r="DE50" s="226"/>
      <c r="DF50" s="226"/>
      <c r="DG50" s="226"/>
      <c r="DH50" s="226"/>
      <c r="DI50" s="226"/>
      <c r="DJ50" s="226"/>
      <c r="DK50" s="226"/>
      <c r="DL50" s="226"/>
      <c r="DM50" s="226"/>
      <c r="DN50" s="226"/>
      <c r="DO50" s="226"/>
      <c r="DP50" s="226"/>
      <c r="DQ50" s="226"/>
      <c r="DR50" s="226"/>
      <c r="DS50" s="226"/>
      <c r="DT50" s="226"/>
      <c r="DU50" s="226"/>
      <c r="DV50" s="226"/>
      <c r="DW50" s="226"/>
      <c r="DX50" s="226"/>
      <c r="DY50" s="226"/>
      <c r="DZ50" s="226"/>
      <c r="EA50" s="226"/>
      <c r="EB50" s="226"/>
      <c r="EC50" s="226"/>
      <c r="ED50" s="226"/>
      <c r="EE50" s="226"/>
      <c r="EF50" s="226"/>
      <c r="EG50" s="226"/>
      <c r="EH50" s="226"/>
      <c r="EI50" s="226"/>
      <c r="EJ50" s="226"/>
      <c r="EK50" s="226"/>
      <c r="EL50" s="226"/>
      <c r="EM50" s="226"/>
      <c r="EN50" s="226"/>
      <c r="EO50" s="226"/>
      <c r="EP50" s="226"/>
      <c r="EQ50" s="226"/>
      <c r="ER50" s="226"/>
      <c r="ES50" s="226"/>
      <c r="ET50" s="226"/>
      <c r="EU50" s="226"/>
      <c r="EV50" s="226"/>
      <c r="EW50" s="226"/>
      <c r="EX50" s="226"/>
      <c r="EY50" s="226"/>
      <c r="EZ50" s="226"/>
    </row>
    <row r="51" spans="1:156" customFormat="1" ht="13.5" hidden="1" customHeight="1" x14ac:dyDescent="0.25">
      <c r="A51" s="77"/>
      <c r="B51" s="77"/>
      <c r="C51" s="77"/>
      <c r="D51" s="77"/>
      <c r="E51" s="77"/>
      <c r="F51" s="77"/>
      <c r="G51" s="77"/>
      <c r="H51" s="77"/>
      <c r="I51" s="77"/>
      <c r="J51" s="77"/>
      <c r="K51" s="77"/>
      <c r="L51" s="77"/>
      <c r="M51" s="77"/>
      <c r="N51" s="77"/>
      <c r="O51" s="77"/>
      <c r="P51" s="77"/>
      <c r="Q51" s="77"/>
      <c r="R51" s="77"/>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6"/>
      <c r="CB51" s="226"/>
      <c r="CC51" s="226"/>
      <c r="CD51" s="226"/>
      <c r="CE51" s="226"/>
      <c r="CF51" s="226"/>
      <c r="CG51" s="226"/>
      <c r="CH51" s="226"/>
      <c r="CI51" s="226"/>
      <c r="CJ51" s="226"/>
      <c r="CK51" s="226"/>
      <c r="CL51" s="226"/>
      <c r="CM51" s="226"/>
      <c r="CN51" s="226"/>
      <c r="CO51" s="226"/>
      <c r="CP51" s="226"/>
      <c r="CQ51" s="226"/>
      <c r="CR51" s="226"/>
      <c r="CS51" s="226"/>
      <c r="CT51" s="226"/>
      <c r="CU51" s="226"/>
      <c r="CV51" s="226"/>
      <c r="CW51" s="226"/>
      <c r="CX51" s="226"/>
      <c r="CY51" s="226"/>
      <c r="CZ51" s="226"/>
      <c r="DA51" s="226"/>
      <c r="DB51" s="226"/>
      <c r="DC51" s="226"/>
      <c r="DD51" s="226"/>
      <c r="DE51" s="226"/>
      <c r="DF51" s="226"/>
      <c r="DG51" s="226"/>
      <c r="DH51" s="226"/>
      <c r="DI51" s="226"/>
      <c r="DJ51" s="226"/>
      <c r="DK51" s="226"/>
      <c r="DL51" s="226"/>
      <c r="DM51" s="226"/>
      <c r="DN51" s="226"/>
      <c r="DO51" s="226"/>
      <c r="DP51" s="226"/>
      <c r="DQ51" s="226"/>
      <c r="DR51" s="226"/>
      <c r="DS51" s="226"/>
      <c r="DT51" s="226"/>
      <c r="DU51" s="226"/>
      <c r="DV51" s="226"/>
      <c r="DW51" s="226"/>
      <c r="DX51" s="226"/>
      <c r="DY51" s="226"/>
      <c r="DZ51" s="226"/>
      <c r="EA51" s="226"/>
      <c r="EB51" s="226"/>
      <c r="EC51" s="226"/>
      <c r="ED51" s="226"/>
      <c r="EE51" s="226"/>
      <c r="EF51" s="226"/>
      <c r="EG51" s="226"/>
      <c r="EH51" s="226"/>
      <c r="EI51" s="226"/>
      <c r="EJ51" s="226"/>
      <c r="EK51" s="226"/>
      <c r="EL51" s="226"/>
      <c r="EM51" s="226"/>
      <c r="EN51" s="226"/>
      <c r="EO51" s="226"/>
      <c r="EP51" s="226"/>
      <c r="EQ51" s="226"/>
      <c r="ER51" s="226"/>
      <c r="ES51" s="226"/>
      <c r="ET51" s="226"/>
      <c r="EU51" s="226"/>
      <c r="EV51" s="226"/>
      <c r="EW51" s="226"/>
      <c r="EX51" s="226"/>
      <c r="EY51" s="226"/>
      <c r="EZ51" s="226"/>
    </row>
    <row r="52" spans="1:156" customFormat="1" ht="13.5" hidden="1" customHeight="1" x14ac:dyDescent="0.25">
      <c r="A52" s="77"/>
      <c r="B52" s="77"/>
      <c r="C52" s="77"/>
      <c r="D52" s="77"/>
      <c r="E52" s="77"/>
      <c r="F52" s="77"/>
      <c r="G52" s="77"/>
      <c r="H52" s="77"/>
      <c r="I52" s="77"/>
      <c r="J52" s="77"/>
      <c r="K52" s="77"/>
      <c r="L52" s="77"/>
      <c r="M52" s="77"/>
      <c r="N52" s="77"/>
      <c r="O52" s="77"/>
      <c r="P52" s="77"/>
      <c r="Q52" s="77"/>
      <c r="R52" s="77"/>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6"/>
      <c r="BZ52" s="226"/>
      <c r="CA52" s="226"/>
      <c r="CB52" s="226"/>
      <c r="CC52" s="226"/>
      <c r="CD52" s="226"/>
      <c r="CE52" s="226"/>
      <c r="CF52" s="226"/>
      <c r="CG52" s="226"/>
      <c r="CH52" s="226"/>
      <c r="CI52" s="226"/>
      <c r="CJ52" s="226"/>
      <c r="CK52" s="226"/>
      <c r="CL52" s="226"/>
      <c r="CM52" s="226"/>
      <c r="CN52" s="226"/>
      <c r="CO52" s="226"/>
      <c r="CP52" s="226"/>
      <c r="CQ52" s="226"/>
      <c r="CR52" s="226"/>
      <c r="CS52" s="226"/>
      <c r="CT52" s="226"/>
      <c r="CU52" s="226"/>
      <c r="CV52" s="226"/>
      <c r="CW52" s="226"/>
      <c r="CX52" s="226"/>
      <c r="CY52" s="226"/>
      <c r="CZ52" s="226"/>
      <c r="DA52" s="226"/>
      <c r="DB52" s="226"/>
      <c r="DC52" s="226"/>
      <c r="DD52" s="226"/>
      <c r="DE52" s="226"/>
      <c r="DF52" s="226"/>
      <c r="DG52" s="226"/>
      <c r="DH52" s="226"/>
      <c r="DI52" s="226"/>
      <c r="DJ52" s="226"/>
      <c r="DK52" s="226"/>
      <c r="DL52" s="226"/>
      <c r="DM52" s="226"/>
      <c r="DN52" s="226"/>
      <c r="DO52" s="226"/>
      <c r="DP52" s="226"/>
      <c r="DQ52" s="226"/>
      <c r="DR52" s="226"/>
      <c r="DS52" s="226"/>
      <c r="DT52" s="226"/>
      <c r="DU52" s="226"/>
      <c r="DV52" s="226"/>
      <c r="DW52" s="226"/>
      <c r="DX52" s="226"/>
      <c r="DY52" s="226"/>
      <c r="DZ52" s="226"/>
      <c r="EA52" s="226"/>
      <c r="EB52" s="226"/>
      <c r="EC52" s="226"/>
      <c r="ED52" s="226"/>
      <c r="EE52" s="226"/>
      <c r="EF52" s="226"/>
      <c r="EG52" s="226"/>
      <c r="EH52" s="226"/>
      <c r="EI52" s="226"/>
      <c r="EJ52" s="226"/>
      <c r="EK52" s="226"/>
      <c r="EL52" s="226"/>
      <c r="EM52" s="226"/>
      <c r="EN52" s="226"/>
      <c r="EO52" s="226"/>
      <c r="EP52" s="226"/>
      <c r="EQ52" s="226"/>
      <c r="ER52" s="226"/>
      <c r="ES52" s="226"/>
      <c r="ET52" s="226"/>
      <c r="EU52" s="226"/>
      <c r="EV52" s="226"/>
      <c r="EW52" s="226"/>
      <c r="EX52" s="226"/>
      <c r="EY52" s="226"/>
      <c r="EZ52" s="226"/>
    </row>
    <row r="53" spans="1:156" customFormat="1" ht="13.5" hidden="1" customHeight="1" x14ac:dyDescent="0.25">
      <c r="A53" s="77"/>
      <c r="B53" s="77"/>
      <c r="C53" s="77"/>
      <c r="D53" s="77"/>
      <c r="E53" s="77"/>
      <c r="F53" s="77"/>
      <c r="G53" s="77"/>
      <c r="H53" s="77"/>
      <c r="I53" s="77"/>
      <c r="J53" s="77"/>
      <c r="K53" s="77"/>
      <c r="L53" s="77"/>
      <c r="M53" s="77"/>
      <c r="N53" s="77"/>
      <c r="O53" s="77"/>
      <c r="P53" s="77"/>
      <c r="Q53" s="77"/>
      <c r="R53" s="77"/>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row>
    <row r="54" spans="1:156" customFormat="1" ht="13.5" hidden="1" customHeight="1" x14ac:dyDescent="0.25">
      <c r="A54" s="77"/>
      <c r="B54" s="77"/>
      <c r="C54" s="77"/>
      <c r="D54" s="77"/>
      <c r="E54" s="77"/>
      <c r="F54" s="77"/>
      <c r="G54" s="77"/>
      <c r="H54" s="77"/>
      <c r="I54" s="77"/>
      <c r="J54" s="77"/>
      <c r="K54" s="77"/>
      <c r="L54" s="77"/>
      <c r="M54" s="77"/>
      <c r="N54" s="77"/>
      <c r="O54" s="77"/>
      <c r="P54" s="77"/>
      <c r="Q54" s="77"/>
      <c r="R54" s="77"/>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row>
    <row r="55" spans="1:156" customFormat="1" ht="13.5" hidden="1" customHeight="1" x14ac:dyDescent="0.25">
      <c r="A55" s="77"/>
      <c r="B55" s="77"/>
      <c r="C55" s="77"/>
      <c r="D55" s="77"/>
      <c r="E55" s="77"/>
      <c r="F55" s="77"/>
      <c r="G55" s="77"/>
      <c r="H55" s="77"/>
      <c r="I55" s="77"/>
      <c r="J55" s="77"/>
      <c r="K55" s="77"/>
      <c r="L55" s="77"/>
      <c r="M55" s="77"/>
      <c r="N55" s="77"/>
      <c r="O55" s="77"/>
      <c r="P55" s="77"/>
      <c r="Q55" s="77"/>
      <c r="R55" s="77"/>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row>
    <row r="56" spans="1:156" customFormat="1" ht="13.5" hidden="1" customHeight="1" x14ac:dyDescent="0.25">
      <c r="A56" s="77"/>
      <c r="B56" s="77"/>
      <c r="C56" s="77"/>
      <c r="D56" s="77"/>
      <c r="E56" s="77"/>
      <c r="F56" s="77"/>
      <c r="G56" s="77"/>
      <c r="H56" s="77"/>
      <c r="I56" s="77"/>
      <c r="J56" s="77"/>
      <c r="K56" s="77"/>
      <c r="L56" s="77"/>
      <c r="M56" s="77"/>
      <c r="N56" s="77"/>
      <c r="O56" s="77"/>
      <c r="P56" s="77"/>
      <c r="Q56" s="77"/>
      <c r="R56" s="77"/>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row>
    <row r="57" spans="1:156" customFormat="1" ht="13.5" hidden="1" customHeight="1" x14ac:dyDescent="0.25">
      <c r="A57" s="77"/>
      <c r="B57" s="77"/>
      <c r="C57" s="77"/>
      <c r="D57" s="77"/>
      <c r="E57" s="77"/>
      <c r="F57" s="77"/>
      <c r="G57" s="77"/>
      <c r="H57" s="77"/>
      <c r="I57" s="77"/>
      <c r="J57" s="77"/>
      <c r="K57" s="77"/>
      <c r="L57" s="77"/>
      <c r="M57" s="77"/>
      <c r="N57" s="77"/>
      <c r="O57" s="77"/>
      <c r="P57" s="77"/>
      <c r="Q57" s="77"/>
      <c r="R57" s="77"/>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row>
    <row r="58" spans="1:156" customFormat="1" ht="13.5" hidden="1" customHeight="1" x14ac:dyDescent="0.25">
      <c r="A58" s="77"/>
      <c r="B58" s="77"/>
      <c r="C58" s="77"/>
      <c r="D58" s="77"/>
      <c r="E58" s="77"/>
      <c r="F58" s="77"/>
      <c r="G58" s="77"/>
      <c r="H58" s="77"/>
      <c r="I58" s="77"/>
      <c r="J58" s="77"/>
      <c r="K58" s="77"/>
      <c r="L58" s="77"/>
      <c r="M58" s="77"/>
      <c r="N58" s="77"/>
      <c r="O58" s="77"/>
      <c r="P58" s="77"/>
      <c r="Q58" s="77"/>
      <c r="R58" s="77"/>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row>
    <row r="59" spans="1:156" customFormat="1" ht="13.5" hidden="1" customHeight="1" x14ac:dyDescent="0.25">
      <c r="A59" s="77"/>
      <c r="B59" s="77"/>
      <c r="C59" s="77"/>
      <c r="D59" s="77"/>
      <c r="E59" s="77"/>
      <c r="F59" s="77"/>
      <c r="G59" s="77"/>
      <c r="H59" s="77"/>
      <c r="I59" s="77"/>
      <c r="J59" s="77"/>
      <c r="K59" s="77"/>
      <c r="L59" s="77"/>
      <c r="M59" s="77"/>
      <c r="N59" s="77"/>
      <c r="O59" s="77"/>
      <c r="P59" s="77"/>
      <c r="Q59" s="77"/>
      <c r="R59" s="77"/>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row>
    <row r="60" spans="1:156" customFormat="1" ht="13.5" hidden="1" customHeight="1" x14ac:dyDescent="0.25">
      <c r="A60" s="77"/>
      <c r="B60" s="77"/>
      <c r="C60" s="77"/>
      <c r="D60" s="77"/>
      <c r="E60" s="77"/>
      <c r="F60" s="77"/>
      <c r="G60" s="77"/>
      <c r="H60" s="77"/>
      <c r="I60" s="77"/>
      <c r="J60" s="77"/>
      <c r="K60" s="77"/>
      <c r="L60" s="77"/>
      <c r="M60" s="77"/>
      <c r="N60" s="77"/>
      <c r="O60" s="77"/>
      <c r="P60" s="77"/>
      <c r="Q60" s="77"/>
      <c r="R60" s="77"/>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row>
    <row r="61" spans="1:156" customFormat="1" ht="13.5" hidden="1" customHeight="1" x14ac:dyDescent="0.25">
      <c r="A61" s="77"/>
      <c r="B61" s="77"/>
      <c r="C61" s="77"/>
      <c r="D61" s="77"/>
      <c r="E61" s="77"/>
      <c r="F61" s="77"/>
      <c r="G61" s="77"/>
      <c r="H61" s="77"/>
      <c r="I61" s="77"/>
      <c r="J61" s="77"/>
      <c r="K61" s="77"/>
      <c r="L61" s="77"/>
      <c r="M61" s="77"/>
      <c r="N61" s="77"/>
      <c r="O61" s="77"/>
      <c r="P61" s="77"/>
      <c r="Q61" s="77"/>
      <c r="R61" s="77"/>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row>
    <row r="62" spans="1:156" customFormat="1" ht="13.5" hidden="1" customHeight="1" x14ac:dyDescent="0.25">
      <c r="A62" s="77"/>
      <c r="B62" s="77"/>
      <c r="C62" s="77"/>
      <c r="D62" s="77"/>
      <c r="E62" s="77"/>
      <c r="F62" s="77"/>
      <c r="G62" s="77"/>
      <c r="H62" s="77"/>
      <c r="I62" s="77"/>
      <c r="J62" s="77"/>
      <c r="K62" s="77"/>
      <c r="L62" s="77"/>
      <c r="M62" s="77"/>
      <c r="N62" s="77"/>
      <c r="O62" s="77"/>
      <c r="P62" s="77"/>
      <c r="Q62" s="77"/>
      <c r="R62" s="77"/>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c r="CG62" s="226"/>
      <c r="CH62" s="226"/>
      <c r="CI62" s="226"/>
      <c r="CJ62" s="226"/>
      <c r="CK62" s="226"/>
      <c r="CL62" s="226"/>
      <c r="CM62" s="226"/>
      <c r="CN62" s="226"/>
      <c r="CO62" s="226"/>
      <c r="CP62" s="226"/>
      <c r="CQ62" s="226"/>
      <c r="CR62" s="226"/>
      <c r="CS62" s="226"/>
      <c r="CT62" s="226"/>
      <c r="CU62" s="226"/>
      <c r="CV62" s="226"/>
      <c r="CW62" s="226"/>
      <c r="CX62" s="226"/>
      <c r="CY62" s="226"/>
      <c r="CZ62" s="226"/>
      <c r="DA62" s="226"/>
      <c r="DB62" s="226"/>
      <c r="DC62" s="226"/>
      <c r="DD62" s="226"/>
      <c r="DE62" s="226"/>
      <c r="DF62" s="226"/>
      <c r="DG62" s="226"/>
      <c r="DH62" s="226"/>
      <c r="DI62" s="226"/>
      <c r="DJ62" s="226"/>
      <c r="DK62" s="226"/>
      <c r="DL62" s="226"/>
      <c r="DM62" s="226"/>
      <c r="DN62" s="226"/>
      <c r="DO62" s="226"/>
      <c r="DP62" s="226"/>
      <c r="DQ62" s="226"/>
      <c r="DR62" s="226"/>
      <c r="DS62" s="226"/>
      <c r="DT62" s="226"/>
      <c r="DU62" s="226"/>
      <c r="DV62" s="226"/>
      <c r="DW62" s="226"/>
      <c r="DX62" s="226"/>
      <c r="DY62" s="226"/>
      <c r="DZ62" s="226"/>
      <c r="EA62" s="226"/>
      <c r="EB62" s="226"/>
      <c r="EC62" s="226"/>
      <c r="ED62" s="226"/>
      <c r="EE62" s="226"/>
      <c r="EF62" s="226"/>
      <c r="EG62" s="226"/>
      <c r="EH62" s="226"/>
      <c r="EI62" s="226"/>
      <c r="EJ62" s="226"/>
      <c r="EK62" s="226"/>
      <c r="EL62" s="226"/>
      <c r="EM62" s="226"/>
      <c r="EN62" s="226"/>
      <c r="EO62" s="226"/>
      <c r="EP62" s="226"/>
      <c r="EQ62" s="226"/>
      <c r="ER62" s="226"/>
      <c r="ES62" s="226"/>
      <c r="ET62" s="226"/>
      <c r="EU62" s="226"/>
      <c r="EV62" s="226"/>
      <c r="EW62" s="226"/>
      <c r="EX62" s="226"/>
      <c r="EY62" s="226"/>
      <c r="EZ62" s="226"/>
    </row>
    <row r="63" spans="1:156" customFormat="1" ht="13.5" hidden="1" customHeight="1" x14ac:dyDescent="0.25">
      <c r="A63" s="77"/>
      <c r="B63" s="77"/>
      <c r="C63" s="77"/>
      <c r="D63" s="77"/>
      <c r="E63" s="77"/>
      <c r="F63" s="77"/>
      <c r="G63" s="77"/>
      <c r="H63" s="77"/>
      <c r="I63" s="77"/>
      <c r="J63" s="77"/>
      <c r="K63" s="77"/>
      <c r="L63" s="77"/>
      <c r="M63" s="77"/>
      <c r="N63" s="77"/>
      <c r="O63" s="77"/>
      <c r="P63" s="77"/>
      <c r="Q63" s="77"/>
      <c r="R63" s="77"/>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6"/>
      <c r="CM63" s="226"/>
      <c r="CN63" s="226"/>
      <c r="CO63" s="226"/>
      <c r="CP63" s="226"/>
      <c r="CQ63" s="226"/>
      <c r="CR63" s="226"/>
      <c r="CS63" s="226"/>
      <c r="CT63" s="226"/>
      <c r="CU63" s="226"/>
      <c r="CV63" s="226"/>
      <c r="CW63" s="226"/>
      <c r="CX63" s="226"/>
      <c r="CY63" s="226"/>
      <c r="CZ63" s="226"/>
      <c r="DA63" s="226"/>
      <c r="DB63" s="226"/>
      <c r="DC63" s="226"/>
      <c r="DD63" s="226"/>
      <c r="DE63" s="226"/>
      <c r="DF63" s="226"/>
      <c r="DG63" s="226"/>
      <c r="DH63" s="226"/>
      <c r="DI63" s="226"/>
      <c r="DJ63" s="226"/>
      <c r="DK63" s="226"/>
      <c r="DL63" s="226"/>
      <c r="DM63" s="226"/>
      <c r="DN63" s="226"/>
      <c r="DO63" s="226"/>
      <c r="DP63" s="226"/>
      <c r="DQ63" s="226"/>
      <c r="DR63" s="226"/>
      <c r="DS63" s="226"/>
      <c r="DT63" s="226"/>
      <c r="DU63" s="226"/>
      <c r="DV63" s="226"/>
      <c r="DW63" s="226"/>
      <c r="DX63" s="226"/>
      <c r="DY63" s="226"/>
      <c r="DZ63" s="226"/>
      <c r="EA63" s="226"/>
      <c r="EB63" s="226"/>
      <c r="EC63" s="226"/>
      <c r="ED63" s="226"/>
      <c r="EE63" s="226"/>
      <c r="EF63" s="226"/>
      <c r="EG63" s="226"/>
      <c r="EH63" s="226"/>
      <c r="EI63" s="226"/>
      <c r="EJ63" s="226"/>
      <c r="EK63" s="226"/>
      <c r="EL63" s="226"/>
      <c r="EM63" s="226"/>
      <c r="EN63" s="226"/>
      <c r="EO63" s="226"/>
      <c r="EP63" s="226"/>
      <c r="EQ63" s="226"/>
      <c r="ER63" s="226"/>
      <c r="ES63" s="226"/>
      <c r="ET63" s="226"/>
      <c r="EU63" s="226"/>
      <c r="EV63" s="226"/>
      <c r="EW63" s="226"/>
      <c r="EX63" s="226"/>
      <c r="EY63" s="226"/>
      <c r="EZ63" s="226"/>
    </row>
    <row r="64" spans="1:156" customFormat="1" ht="13.5" hidden="1" customHeight="1" x14ac:dyDescent="0.25">
      <c r="A64" s="77"/>
      <c r="B64" s="77"/>
      <c r="C64" s="77"/>
      <c r="D64" s="77"/>
      <c r="E64" s="77"/>
      <c r="F64" s="77"/>
      <c r="G64" s="77"/>
      <c r="H64" s="77"/>
      <c r="I64" s="77"/>
      <c r="J64" s="77"/>
      <c r="K64" s="77"/>
      <c r="L64" s="77"/>
      <c r="M64" s="77"/>
      <c r="N64" s="77"/>
      <c r="O64" s="77"/>
      <c r="P64" s="77"/>
      <c r="Q64" s="77"/>
      <c r="R64" s="77"/>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226"/>
      <c r="DM64" s="226"/>
      <c r="DN64" s="226"/>
      <c r="DO64" s="226"/>
      <c r="DP64" s="226"/>
      <c r="DQ64" s="226"/>
      <c r="DR64" s="226"/>
      <c r="DS64" s="226"/>
      <c r="DT64" s="226"/>
      <c r="DU64" s="226"/>
      <c r="DV64" s="226"/>
      <c r="DW64" s="226"/>
      <c r="DX64" s="226"/>
      <c r="DY64" s="226"/>
      <c r="DZ64" s="226"/>
      <c r="EA64" s="226"/>
      <c r="EB64" s="226"/>
      <c r="EC64" s="226"/>
      <c r="ED64" s="226"/>
      <c r="EE64" s="226"/>
      <c r="EF64" s="226"/>
      <c r="EG64" s="226"/>
      <c r="EH64" s="226"/>
      <c r="EI64" s="226"/>
      <c r="EJ64" s="226"/>
      <c r="EK64" s="226"/>
      <c r="EL64" s="226"/>
      <c r="EM64" s="226"/>
      <c r="EN64" s="226"/>
      <c r="EO64" s="226"/>
      <c r="EP64" s="226"/>
      <c r="EQ64" s="226"/>
      <c r="ER64" s="226"/>
      <c r="ES64" s="226"/>
      <c r="ET64" s="226"/>
      <c r="EU64" s="226"/>
      <c r="EV64" s="226"/>
      <c r="EW64" s="226"/>
      <c r="EX64" s="226"/>
      <c r="EY64" s="226"/>
      <c r="EZ64" s="226"/>
    </row>
    <row r="65" spans="1:156" customFormat="1" ht="13.5" hidden="1" customHeight="1" x14ac:dyDescent="0.25">
      <c r="A65" s="77"/>
      <c r="B65" s="77"/>
      <c r="C65" s="77"/>
      <c r="D65" s="77"/>
      <c r="E65" s="77"/>
      <c r="F65" s="77"/>
      <c r="G65" s="77"/>
      <c r="H65" s="77"/>
      <c r="I65" s="77"/>
      <c r="J65" s="77"/>
      <c r="K65" s="77"/>
      <c r="L65" s="77"/>
      <c r="M65" s="77"/>
      <c r="N65" s="77"/>
      <c r="O65" s="77"/>
      <c r="P65" s="77"/>
      <c r="Q65" s="77"/>
      <c r="R65" s="77"/>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6"/>
      <c r="CK65" s="226"/>
      <c r="CL65" s="226"/>
      <c r="CM65" s="226"/>
      <c r="CN65" s="226"/>
      <c r="CO65" s="226"/>
      <c r="CP65" s="226"/>
      <c r="CQ65" s="226"/>
      <c r="CR65" s="226"/>
      <c r="CS65" s="226"/>
      <c r="CT65" s="226"/>
      <c r="CU65" s="226"/>
      <c r="CV65" s="226"/>
      <c r="CW65" s="226"/>
      <c r="CX65" s="226"/>
      <c r="CY65" s="226"/>
      <c r="CZ65" s="226"/>
      <c r="DA65" s="226"/>
      <c r="DB65" s="226"/>
      <c r="DC65" s="226"/>
      <c r="DD65" s="226"/>
      <c r="DE65" s="226"/>
      <c r="DF65" s="226"/>
      <c r="DG65" s="226"/>
      <c r="DH65" s="226"/>
      <c r="DI65" s="226"/>
      <c r="DJ65" s="226"/>
      <c r="DK65" s="226"/>
      <c r="DL65" s="226"/>
      <c r="DM65" s="226"/>
      <c r="DN65" s="226"/>
      <c r="DO65" s="226"/>
      <c r="DP65" s="226"/>
      <c r="DQ65" s="226"/>
      <c r="DR65" s="226"/>
      <c r="DS65" s="226"/>
      <c r="DT65" s="226"/>
      <c r="DU65" s="226"/>
      <c r="DV65" s="226"/>
      <c r="DW65" s="226"/>
      <c r="DX65" s="226"/>
      <c r="DY65" s="226"/>
      <c r="DZ65" s="226"/>
      <c r="EA65" s="226"/>
      <c r="EB65" s="226"/>
      <c r="EC65" s="226"/>
      <c r="ED65" s="226"/>
      <c r="EE65" s="226"/>
      <c r="EF65" s="226"/>
      <c r="EG65" s="226"/>
      <c r="EH65" s="226"/>
      <c r="EI65" s="226"/>
      <c r="EJ65" s="226"/>
      <c r="EK65" s="226"/>
      <c r="EL65" s="226"/>
      <c r="EM65" s="226"/>
      <c r="EN65" s="226"/>
      <c r="EO65" s="226"/>
      <c r="EP65" s="226"/>
      <c r="EQ65" s="226"/>
      <c r="ER65" s="226"/>
      <c r="ES65" s="226"/>
      <c r="ET65" s="226"/>
      <c r="EU65" s="226"/>
      <c r="EV65" s="226"/>
      <c r="EW65" s="226"/>
      <c r="EX65" s="226"/>
      <c r="EY65" s="226"/>
      <c r="EZ65" s="226"/>
    </row>
    <row r="66" spans="1:156" customFormat="1" ht="13.5" hidden="1" customHeight="1" x14ac:dyDescent="0.25">
      <c r="A66" s="77"/>
      <c r="B66" s="77"/>
      <c r="C66" s="77"/>
      <c r="D66" s="77"/>
      <c r="E66" s="77"/>
      <c r="F66" s="77"/>
      <c r="G66" s="77"/>
      <c r="H66" s="77"/>
      <c r="I66" s="77"/>
      <c r="J66" s="77"/>
      <c r="K66" s="77"/>
      <c r="L66" s="77"/>
      <c r="M66" s="77"/>
      <c r="N66" s="77"/>
      <c r="O66" s="77"/>
      <c r="P66" s="77"/>
      <c r="Q66" s="77"/>
      <c r="R66" s="77"/>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226"/>
      <c r="CT66" s="226"/>
      <c r="CU66" s="226"/>
      <c r="CV66" s="226"/>
      <c r="CW66" s="226"/>
      <c r="CX66" s="226"/>
      <c r="CY66" s="226"/>
      <c r="CZ66" s="226"/>
      <c r="DA66" s="226"/>
      <c r="DB66" s="226"/>
      <c r="DC66" s="226"/>
      <c r="DD66" s="226"/>
      <c r="DE66" s="226"/>
      <c r="DF66" s="226"/>
      <c r="DG66" s="226"/>
      <c r="DH66" s="226"/>
      <c r="DI66" s="226"/>
      <c r="DJ66" s="226"/>
      <c r="DK66" s="226"/>
      <c r="DL66" s="226"/>
      <c r="DM66" s="226"/>
      <c r="DN66" s="226"/>
      <c r="DO66" s="226"/>
      <c r="DP66" s="226"/>
      <c r="DQ66" s="226"/>
      <c r="DR66" s="226"/>
      <c r="DS66" s="226"/>
      <c r="DT66" s="226"/>
      <c r="DU66" s="226"/>
      <c r="DV66" s="226"/>
      <c r="DW66" s="226"/>
      <c r="DX66" s="226"/>
      <c r="DY66" s="226"/>
      <c r="DZ66" s="226"/>
      <c r="EA66" s="226"/>
      <c r="EB66" s="226"/>
      <c r="EC66" s="226"/>
      <c r="ED66" s="226"/>
      <c r="EE66" s="226"/>
      <c r="EF66" s="226"/>
      <c r="EG66" s="226"/>
      <c r="EH66" s="226"/>
      <c r="EI66" s="226"/>
      <c r="EJ66" s="226"/>
      <c r="EK66" s="226"/>
      <c r="EL66" s="226"/>
      <c r="EM66" s="226"/>
      <c r="EN66" s="226"/>
      <c r="EO66" s="226"/>
      <c r="EP66" s="226"/>
      <c r="EQ66" s="226"/>
      <c r="ER66" s="226"/>
      <c r="ES66" s="226"/>
      <c r="ET66" s="226"/>
      <c r="EU66" s="226"/>
      <c r="EV66" s="226"/>
      <c r="EW66" s="226"/>
      <c r="EX66" s="226"/>
      <c r="EY66" s="226"/>
      <c r="EZ66" s="226"/>
    </row>
    <row r="67" spans="1:156" customFormat="1" ht="13.5" hidden="1" customHeight="1" x14ac:dyDescent="0.25">
      <c r="A67" s="77"/>
      <c r="B67" s="77"/>
      <c r="C67" s="77"/>
      <c r="D67" s="77"/>
      <c r="E67" s="77"/>
      <c r="F67" s="77"/>
      <c r="G67" s="77"/>
      <c r="H67" s="77"/>
      <c r="I67" s="77"/>
      <c r="J67" s="77"/>
      <c r="K67" s="77"/>
      <c r="L67" s="77"/>
      <c r="M67" s="77"/>
      <c r="N67" s="77"/>
      <c r="O67" s="77"/>
      <c r="P67" s="77"/>
      <c r="Q67" s="77"/>
      <c r="R67" s="77"/>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row>
    <row r="68" spans="1:156" customFormat="1" ht="13.5" hidden="1" customHeight="1" x14ac:dyDescent="0.25">
      <c r="A68" s="77"/>
      <c r="B68" s="77"/>
      <c r="C68" s="77"/>
      <c r="D68" s="77"/>
      <c r="E68" s="77"/>
      <c r="F68" s="77"/>
      <c r="G68" s="77"/>
      <c r="H68" s="77"/>
      <c r="I68" s="77"/>
      <c r="J68" s="77"/>
      <c r="K68" s="77"/>
      <c r="L68" s="77"/>
      <c r="M68" s="77"/>
      <c r="N68" s="77"/>
      <c r="O68" s="77"/>
      <c r="P68" s="77"/>
      <c r="Q68" s="77"/>
      <c r="R68" s="77"/>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DJ68" s="226"/>
      <c r="DK68" s="226"/>
      <c r="DL68" s="226"/>
      <c r="DM68" s="226"/>
      <c r="DN68" s="226"/>
      <c r="DO68" s="226"/>
      <c r="DP68" s="226"/>
      <c r="DQ68" s="226"/>
      <c r="DR68" s="226"/>
      <c r="DS68" s="226"/>
      <c r="DT68" s="226"/>
      <c r="DU68" s="226"/>
      <c r="DV68" s="226"/>
      <c r="DW68" s="226"/>
      <c r="DX68" s="226"/>
      <c r="DY68" s="226"/>
      <c r="DZ68" s="226"/>
      <c r="EA68" s="226"/>
      <c r="EB68" s="226"/>
      <c r="EC68" s="226"/>
      <c r="ED68" s="226"/>
      <c r="EE68" s="226"/>
      <c r="EF68" s="226"/>
      <c r="EG68" s="226"/>
      <c r="EH68" s="226"/>
      <c r="EI68" s="226"/>
      <c r="EJ68" s="226"/>
      <c r="EK68" s="226"/>
      <c r="EL68" s="226"/>
      <c r="EM68" s="226"/>
      <c r="EN68" s="226"/>
      <c r="EO68" s="226"/>
      <c r="EP68" s="226"/>
      <c r="EQ68" s="226"/>
      <c r="ER68" s="226"/>
      <c r="ES68" s="226"/>
      <c r="ET68" s="226"/>
      <c r="EU68" s="226"/>
      <c r="EV68" s="226"/>
      <c r="EW68" s="226"/>
      <c r="EX68" s="226"/>
      <c r="EY68" s="226"/>
      <c r="EZ68" s="226"/>
    </row>
    <row r="69" spans="1:156" customFormat="1" ht="13.5" hidden="1" customHeight="1" x14ac:dyDescent="0.25">
      <c r="A69" s="77"/>
      <c r="B69" s="77"/>
      <c r="C69" s="77"/>
      <c r="D69" s="77"/>
      <c r="E69" s="77"/>
      <c r="F69" s="77"/>
      <c r="G69" s="77"/>
      <c r="H69" s="77"/>
      <c r="I69" s="77"/>
      <c r="J69" s="77"/>
      <c r="K69" s="77"/>
      <c r="L69" s="77"/>
      <c r="M69" s="77"/>
      <c r="N69" s="77"/>
      <c r="O69" s="77"/>
      <c r="P69" s="77"/>
      <c r="Q69" s="77"/>
      <c r="R69" s="77"/>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row>
    <row r="70" spans="1:156" customFormat="1" ht="13.5" hidden="1" customHeight="1" x14ac:dyDescent="0.25">
      <c r="A70" s="77"/>
      <c r="B70" s="77"/>
      <c r="C70" s="77"/>
      <c r="D70" s="77"/>
      <c r="E70" s="77"/>
      <c r="F70" s="77"/>
      <c r="G70" s="77"/>
      <c r="H70" s="77"/>
      <c r="I70" s="77"/>
      <c r="J70" s="77"/>
      <c r="K70" s="77"/>
      <c r="L70" s="77"/>
      <c r="M70" s="77"/>
      <c r="N70" s="77"/>
      <c r="O70" s="77"/>
      <c r="P70" s="77"/>
      <c r="Q70" s="77"/>
      <c r="R70" s="77"/>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row>
    <row r="71" spans="1:156" customFormat="1" ht="13.5" hidden="1" customHeight="1" x14ac:dyDescent="0.25">
      <c r="A71" s="77"/>
      <c r="B71" s="77"/>
      <c r="C71" s="77"/>
      <c r="D71" s="77"/>
      <c r="E71" s="77"/>
      <c r="F71" s="77"/>
      <c r="G71" s="77"/>
      <c r="H71" s="77"/>
      <c r="I71" s="77"/>
      <c r="J71" s="77"/>
      <c r="K71" s="77"/>
      <c r="L71" s="77"/>
      <c r="M71" s="77"/>
      <c r="N71" s="77"/>
      <c r="O71" s="77"/>
      <c r="P71" s="77"/>
      <c r="Q71" s="77"/>
      <c r="R71" s="77"/>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row>
    <row r="72" spans="1:156" customFormat="1" ht="13.5" hidden="1" customHeight="1" x14ac:dyDescent="0.25">
      <c r="A72" s="77"/>
      <c r="B72" s="77"/>
      <c r="C72" s="77"/>
      <c r="D72" s="77"/>
      <c r="E72" s="77"/>
      <c r="F72" s="77"/>
      <c r="G72" s="77"/>
      <c r="H72" s="77"/>
      <c r="I72" s="77"/>
      <c r="J72" s="77"/>
      <c r="K72" s="77"/>
      <c r="L72" s="77"/>
      <c r="M72" s="77"/>
      <c r="N72" s="77"/>
      <c r="O72" s="77"/>
      <c r="P72" s="77"/>
      <c r="Q72" s="77"/>
      <c r="R72" s="77"/>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row>
    <row r="73" spans="1:156" customFormat="1" ht="13.5" hidden="1" customHeight="1" x14ac:dyDescent="0.25">
      <c r="A73" s="77"/>
      <c r="B73" s="77"/>
      <c r="C73" s="77"/>
      <c r="D73" s="77"/>
      <c r="E73" s="77"/>
      <c r="F73" s="77"/>
      <c r="G73" s="77"/>
      <c r="H73" s="77"/>
      <c r="I73" s="77"/>
      <c r="J73" s="77"/>
      <c r="K73" s="77"/>
      <c r="L73" s="77"/>
      <c r="M73" s="77"/>
      <c r="N73" s="77"/>
      <c r="O73" s="77"/>
      <c r="P73" s="77"/>
      <c r="Q73" s="77"/>
      <c r="R73" s="77"/>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row>
    <row r="74" spans="1:156" customFormat="1" ht="13.5" hidden="1" customHeight="1" x14ac:dyDescent="0.25">
      <c r="A74" s="77"/>
      <c r="B74" s="77"/>
      <c r="C74" s="77"/>
      <c r="D74" s="77"/>
      <c r="E74" s="77"/>
      <c r="F74" s="77"/>
      <c r="G74" s="77"/>
      <c r="H74" s="77"/>
      <c r="I74" s="77"/>
      <c r="J74" s="77"/>
      <c r="K74" s="77"/>
      <c r="L74" s="77"/>
      <c r="M74" s="77"/>
      <c r="N74" s="77"/>
      <c r="O74" s="77"/>
      <c r="P74" s="77"/>
      <c r="Q74" s="77"/>
      <c r="R74" s="77"/>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row>
    <row r="75" spans="1:156" customFormat="1" ht="13.5" hidden="1" customHeight="1" x14ac:dyDescent="0.25">
      <c r="A75" s="77"/>
      <c r="B75" s="77"/>
      <c r="C75" s="77"/>
      <c r="D75" s="77"/>
      <c r="E75" s="77"/>
      <c r="F75" s="77"/>
      <c r="G75" s="77"/>
      <c r="H75" s="77"/>
      <c r="I75" s="77"/>
      <c r="J75" s="77"/>
      <c r="K75" s="77"/>
      <c r="L75" s="77"/>
      <c r="M75" s="77"/>
      <c r="N75" s="77"/>
      <c r="O75" s="77"/>
      <c r="P75" s="77"/>
      <c r="Q75" s="77"/>
      <c r="R75" s="77"/>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row>
    <row r="76" spans="1:156" customFormat="1" ht="13.5" hidden="1" customHeight="1" x14ac:dyDescent="0.25">
      <c r="A76" s="77"/>
      <c r="B76" s="77"/>
      <c r="C76" s="77"/>
      <c r="D76" s="77"/>
      <c r="E76" s="77"/>
      <c r="F76" s="77"/>
      <c r="G76" s="77"/>
      <c r="H76" s="77"/>
      <c r="I76" s="77"/>
      <c r="J76" s="77"/>
      <c r="K76" s="77"/>
      <c r="L76" s="77"/>
      <c r="M76" s="77"/>
      <c r="N76" s="77"/>
      <c r="O76" s="77"/>
      <c r="P76" s="77"/>
      <c r="Q76" s="77"/>
      <c r="R76" s="77"/>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row>
    <row r="77" spans="1:156" customFormat="1" ht="13.5" hidden="1" customHeight="1" x14ac:dyDescent="0.25">
      <c r="A77" s="77"/>
      <c r="B77" s="77"/>
      <c r="C77" s="77"/>
      <c r="D77" s="77"/>
      <c r="E77" s="77"/>
      <c r="F77" s="77"/>
      <c r="G77" s="77"/>
      <c r="H77" s="77"/>
      <c r="I77" s="77"/>
      <c r="J77" s="77"/>
      <c r="K77" s="77"/>
      <c r="L77" s="77"/>
      <c r="M77" s="77"/>
      <c r="N77" s="77"/>
      <c r="O77" s="77"/>
      <c r="P77" s="77"/>
      <c r="Q77" s="77"/>
      <c r="R77" s="77"/>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row>
    <row r="78" spans="1:156" customFormat="1" ht="13.5" hidden="1" customHeight="1" x14ac:dyDescent="0.25">
      <c r="A78" s="77"/>
      <c r="B78" s="77"/>
      <c r="C78" s="77"/>
      <c r="D78" s="77"/>
      <c r="E78" s="77"/>
      <c r="F78" s="77"/>
      <c r="G78" s="77"/>
      <c r="H78" s="77"/>
      <c r="I78" s="77"/>
      <c r="J78" s="77"/>
      <c r="K78" s="77"/>
      <c r="L78" s="77"/>
      <c r="M78" s="77"/>
      <c r="N78" s="77"/>
      <c r="O78" s="77"/>
      <c r="P78" s="77"/>
      <c r="Q78" s="77"/>
      <c r="R78" s="77"/>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c r="CO78" s="226"/>
      <c r="CP78" s="226"/>
      <c r="CQ78" s="226"/>
      <c r="CR78" s="226"/>
      <c r="CS78" s="226"/>
      <c r="CT78" s="226"/>
      <c r="CU78" s="226"/>
      <c r="CV78" s="226"/>
      <c r="CW78" s="226"/>
      <c r="CX78" s="226"/>
      <c r="CY78" s="226"/>
      <c r="CZ78" s="226"/>
      <c r="DA78" s="226"/>
      <c r="DB78" s="226"/>
      <c r="DC78" s="226"/>
      <c r="DD78" s="226"/>
      <c r="DE78" s="226"/>
      <c r="DF78" s="226"/>
      <c r="DG78" s="226"/>
      <c r="DH78" s="226"/>
      <c r="DI78" s="226"/>
      <c r="DJ78" s="226"/>
      <c r="DK78" s="226"/>
      <c r="DL78" s="226"/>
      <c r="DM78" s="226"/>
      <c r="DN78" s="226"/>
      <c r="DO78" s="226"/>
      <c r="DP78" s="226"/>
      <c r="DQ78" s="226"/>
      <c r="DR78" s="226"/>
      <c r="DS78" s="226"/>
      <c r="DT78" s="226"/>
      <c r="DU78" s="226"/>
      <c r="DV78" s="226"/>
      <c r="DW78" s="226"/>
      <c r="DX78" s="226"/>
      <c r="DY78" s="226"/>
      <c r="DZ78" s="226"/>
      <c r="EA78" s="226"/>
      <c r="EB78" s="226"/>
      <c r="EC78" s="226"/>
      <c r="ED78" s="226"/>
      <c r="EE78" s="226"/>
      <c r="EF78" s="226"/>
      <c r="EG78" s="226"/>
      <c r="EH78" s="226"/>
      <c r="EI78" s="226"/>
      <c r="EJ78" s="226"/>
      <c r="EK78" s="226"/>
      <c r="EL78" s="226"/>
      <c r="EM78" s="226"/>
      <c r="EN78" s="226"/>
      <c r="EO78" s="226"/>
      <c r="EP78" s="226"/>
      <c r="EQ78" s="226"/>
      <c r="ER78" s="226"/>
      <c r="ES78" s="226"/>
      <c r="ET78" s="226"/>
      <c r="EU78" s="226"/>
      <c r="EV78" s="226"/>
      <c r="EW78" s="226"/>
      <c r="EX78" s="226"/>
      <c r="EY78" s="226"/>
      <c r="EZ78" s="226"/>
    </row>
    <row r="79" spans="1:156" customFormat="1" ht="13.5" hidden="1" customHeight="1" x14ac:dyDescent="0.25">
      <c r="A79" s="77"/>
      <c r="B79" s="77"/>
      <c r="C79" s="77"/>
      <c r="D79" s="77"/>
      <c r="E79" s="77"/>
      <c r="F79" s="77"/>
      <c r="G79" s="77"/>
      <c r="H79" s="77"/>
      <c r="I79" s="77"/>
      <c r="J79" s="77"/>
      <c r="K79" s="77"/>
      <c r="L79" s="77"/>
      <c r="M79" s="77"/>
      <c r="N79" s="77"/>
      <c r="O79" s="77"/>
      <c r="P79" s="77"/>
      <c r="Q79" s="77"/>
      <c r="R79" s="77"/>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6"/>
      <c r="BZ79" s="226"/>
      <c r="CA79" s="226"/>
      <c r="CB79" s="226"/>
      <c r="CC79" s="226"/>
      <c r="CD79" s="226"/>
      <c r="CE79" s="226"/>
      <c r="CF79" s="226"/>
      <c r="CG79" s="226"/>
      <c r="CH79" s="226"/>
      <c r="CI79" s="226"/>
      <c r="CJ79" s="226"/>
      <c r="CK79" s="226"/>
      <c r="CL79" s="226"/>
      <c r="CM79" s="226"/>
      <c r="CN79" s="226"/>
      <c r="CO79" s="226"/>
      <c r="CP79" s="226"/>
      <c r="CQ79" s="226"/>
      <c r="CR79" s="226"/>
      <c r="CS79" s="226"/>
      <c r="CT79" s="226"/>
      <c r="CU79" s="226"/>
      <c r="CV79" s="226"/>
      <c r="CW79" s="226"/>
      <c r="CX79" s="226"/>
      <c r="CY79" s="226"/>
      <c r="CZ79" s="226"/>
      <c r="DA79" s="226"/>
      <c r="DB79" s="226"/>
      <c r="DC79" s="226"/>
      <c r="DD79" s="226"/>
      <c r="DE79" s="226"/>
      <c r="DF79" s="226"/>
      <c r="DG79" s="226"/>
      <c r="DH79" s="226"/>
      <c r="DI79" s="226"/>
      <c r="DJ79" s="226"/>
      <c r="DK79" s="226"/>
      <c r="DL79" s="226"/>
      <c r="DM79" s="226"/>
      <c r="DN79" s="226"/>
      <c r="DO79" s="226"/>
      <c r="DP79" s="226"/>
      <c r="DQ79" s="226"/>
      <c r="DR79" s="226"/>
      <c r="DS79" s="226"/>
      <c r="DT79" s="226"/>
      <c r="DU79" s="226"/>
      <c r="DV79" s="226"/>
      <c r="DW79" s="226"/>
      <c r="DX79" s="226"/>
      <c r="DY79" s="226"/>
      <c r="DZ79" s="226"/>
      <c r="EA79" s="226"/>
      <c r="EB79" s="226"/>
      <c r="EC79" s="226"/>
      <c r="ED79" s="226"/>
      <c r="EE79" s="226"/>
      <c r="EF79" s="226"/>
      <c r="EG79" s="226"/>
      <c r="EH79" s="226"/>
      <c r="EI79" s="226"/>
      <c r="EJ79" s="226"/>
      <c r="EK79" s="226"/>
      <c r="EL79" s="226"/>
      <c r="EM79" s="226"/>
      <c r="EN79" s="226"/>
      <c r="EO79" s="226"/>
      <c r="EP79" s="226"/>
      <c r="EQ79" s="226"/>
      <c r="ER79" s="226"/>
      <c r="ES79" s="226"/>
      <c r="ET79" s="226"/>
      <c r="EU79" s="226"/>
      <c r="EV79" s="226"/>
      <c r="EW79" s="226"/>
      <c r="EX79" s="226"/>
      <c r="EY79" s="226"/>
      <c r="EZ79" s="226"/>
    </row>
    <row r="80" spans="1:156" customFormat="1" ht="13.5" hidden="1" customHeight="1" x14ac:dyDescent="0.25">
      <c r="A80" s="77"/>
      <c r="B80" s="77"/>
      <c r="C80" s="77"/>
      <c r="D80" s="77"/>
      <c r="E80" s="77"/>
      <c r="F80" s="77"/>
      <c r="G80" s="77"/>
      <c r="H80" s="77"/>
      <c r="I80" s="77"/>
      <c r="J80" s="77"/>
      <c r="K80" s="77"/>
      <c r="L80" s="77"/>
      <c r="M80" s="77"/>
      <c r="N80" s="77"/>
      <c r="O80" s="77"/>
      <c r="P80" s="77"/>
      <c r="Q80" s="77"/>
      <c r="R80" s="77"/>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6"/>
      <c r="BZ80" s="226"/>
      <c r="CA80" s="226"/>
      <c r="CB80" s="226"/>
      <c r="CC80" s="226"/>
      <c r="CD80" s="226"/>
      <c r="CE80" s="226"/>
      <c r="CF80" s="226"/>
      <c r="CG80" s="226"/>
      <c r="CH80" s="226"/>
      <c r="CI80" s="226"/>
      <c r="CJ80" s="226"/>
      <c r="CK80" s="226"/>
      <c r="CL80" s="226"/>
      <c r="CM80" s="226"/>
      <c r="CN80" s="226"/>
      <c r="CO80" s="226"/>
      <c r="CP80" s="226"/>
      <c r="CQ80" s="226"/>
      <c r="CR80" s="226"/>
      <c r="CS80" s="226"/>
      <c r="CT80" s="226"/>
      <c r="CU80" s="226"/>
      <c r="CV80" s="226"/>
      <c r="CW80" s="226"/>
      <c r="CX80" s="226"/>
      <c r="CY80" s="226"/>
      <c r="CZ80" s="226"/>
      <c r="DA80" s="226"/>
      <c r="DB80" s="226"/>
      <c r="DC80" s="226"/>
      <c r="DD80" s="226"/>
      <c r="DE80" s="226"/>
      <c r="DF80" s="226"/>
      <c r="DG80" s="226"/>
      <c r="DH80" s="226"/>
      <c r="DI80" s="226"/>
      <c r="DJ80" s="226"/>
      <c r="DK80" s="226"/>
      <c r="DL80" s="226"/>
      <c r="DM80" s="226"/>
      <c r="DN80" s="226"/>
      <c r="DO80" s="226"/>
      <c r="DP80" s="226"/>
      <c r="DQ80" s="226"/>
      <c r="DR80" s="226"/>
      <c r="DS80" s="226"/>
      <c r="DT80" s="226"/>
      <c r="DU80" s="226"/>
      <c r="DV80" s="226"/>
      <c r="DW80" s="226"/>
      <c r="DX80" s="226"/>
      <c r="DY80" s="226"/>
      <c r="DZ80" s="226"/>
      <c r="EA80" s="226"/>
      <c r="EB80" s="226"/>
      <c r="EC80" s="226"/>
      <c r="ED80" s="226"/>
      <c r="EE80" s="226"/>
      <c r="EF80" s="226"/>
      <c r="EG80" s="226"/>
      <c r="EH80" s="226"/>
      <c r="EI80" s="226"/>
      <c r="EJ80" s="226"/>
      <c r="EK80" s="226"/>
      <c r="EL80" s="226"/>
      <c r="EM80" s="226"/>
      <c r="EN80" s="226"/>
      <c r="EO80" s="226"/>
      <c r="EP80" s="226"/>
      <c r="EQ80" s="226"/>
      <c r="ER80" s="226"/>
      <c r="ES80" s="226"/>
      <c r="ET80" s="226"/>
      <c r="EU80" s="226"/>
      <c r="EV80" s="226"/>
      <c r="EW80" s="226"/>
      <c r="EX80" s="226"/>
      <c r="EY80" s="226"/>
      <c r="EZ80" s="226"/>
    </row>
    <row r="81" spans="1:156" customFormat="1" ht="13.5" hidden="1" customHeight="1" x14ac:dyDescent="0.25">
      <c r="A81" s="77"/>
      <c r="B81" s="77"/>
      <c r="C81" s="77"/>
      <c r="D81" s="77"/>
      <c r="E81" s="77"/>
      <c r="F81" s="77"/>
      <c r="G81" s="77"/>
      <c r="H81" s="77"/>
      <c r="I81" s="77"/>
      <c r="J81" s="77"/>
      <c r="K81" s="77"/>
      <c r="L81" s="77"/>
      <c r="M81" s="77"/>
      <c r="N81" s="77"/>
      <c r="O81" s="77"/>
      <c r="P81" s="77"/>
      <c r="Q81" s="77"/>
      <c r="R81" s="77"/>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6"/>
      <c r="CU81" s="226"/>
      <c r="CV81" s="226"/>
      <c r="CW81" s="226"/>
      <c r="CX81" s="226"/>
      <c r="CY81" s="226"/>
      <c r="CZ81" s="226"/>
      <c r="DA81" s="226"/>
      <c r="DB81" s="226"/>
      <c r="DC81" s="226"/>
      <c r="DD81" s="226"/>
      <c r="DE81" s="226"/>
      <c r="DF81" s="226"/>
      <c r="DG81" s="226"/>
      <c r="DH81" s="226"/>
      <c r="DI81" s="226"/>
      <c r="DJ81" s="226"/>
      <c r="DK81" s="226"/>
      <c r="DL81" s="226"/>
      <c r="DM81" s="226"/>
      <c r="DN81" s="226"/>
      <c r="DO81" s="226"/>
      <c r="DP81" s="226"/>
      <c r="DQ81" s="226"/>
      <c r="DR81" s="226"/>
      <c r="DS81" s="226"/>
      <c r="DT81" s="226"/>
      <c r="DU81" s="226"/>
      <c r="DV81" s="226"/>
      <c r="DW81" s="226"/>
      <c r="DX81" s="226"/>
      <c r="DY81" s="226"/>
      <c r="DZ81" s="226"/>
      <c r="EA81" s="226"/>
      <c r="EB81" s="226"/>
      <c r="EC81" s="226"/>
      <c r="ED81" s="226"/>
      <c r="EE81" s="226"/>
      <c r="EF81" s="226"/>
      <c r="EG81" s="226"/>
      <c r="EH81" s="226"/>
      <c r="EI81" s="226"/>
      <c r="EJ81" s="226"/>
      <c r="EK81" s="226"/>
      <c r="EL81" s="226"/>
      <c r="EM81" s="226"/>
      <c r="EN81" s="226"/>
      <c r="EO81" s="226"/>
      <c r="EP81" s="226"/>
      <c r="EQ81" s="226"/>
      <c r="ER81" s="226"/>
      <c r="ES81" s="226"/>
      <c r="ET81" s="226"/>
      <c r="EU81" s="226"/>
      <c r="EV81" s="226"/>
      <c r="EW81" s="226"/>
      <c r="EX81" s="226"/>
      <c r="EY81" s="226"/>
      <c r="EZ81" s="226"/>
    </row>
    <row r="82" spans="1:156" customFormat="1" ht="13.5" hidden="1" customHeight="1" x14ac:dyDescent="0.25">
      <c r="A82" s="77"/>
      <c r="B82" s="77"/>
      <c r="C82" s="77"/>
      <c r="D82" s="77"/>
      <c r="E82" s="77"/>
      <c r="F82" s="77"/>
      <c r="G82" s="77"/>
      <c r="H82" s="77"/>
      <c r="I82" s="77"/>
      <c r="J82" s="77"/>
      <c r="K82" s="77"/>
      <c r="L82" s="77"/>
      <c r="M82" s="77"/>
      <c r="N82" s="77"/>
      <c r="O82" s="77"/>
      <c r="P82" s="77"/>
      <c r="Q82" s="77"/>
      <c r="R82" s="77"/>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6"/>
      <c r="CR82" s="226"/>
      <c r="CS82" s="226"/>
      <c r="CT82" s="226"/>
      <c r="CU82" s="226"/>
      <c r="CV82" s="226"/>
      <c r="CW82" s="226"/>
      <c r="CX82" s="226"/>
      <c r="CY82" s="226"/>
      <c r="CZ82" s="226"/>
      <c r="DA82" s="226"/>
      <c r="DB82" s="226"/>
      <c r="DC82" s="226"/>
      <c r="DD82" s="226"/>
      <c r="DE82" s="226"/>
      <c r="DF82" s="226"/>
      <c r="DG82" s="226"/>
      <c r="DH82" s="226"/>
      <c r="DI82" s="226"/>
      <c r="DJ82" s="226"/>
      <c r="DK82" s="226"/>
      <c r="DL82" s="226"/>
      <c r="DM82" s="226"/>
      <c r="DN82" s="226"/>
      <c r="DO82" s="226"/>
      <c r="DP82" s="226"/>
      <c r="DQ82" s="226"/>
      <c r="DR82" s="226"/>
      <c r="DS82" s="226"/>
      <c r="DT82" s="226"/>
      <c r="DU82" s="226"/>
      <c r="DV82" s="226"/>
      <c r="DW82" s="226"/>
      <c r="DX82" s="226"/>
      <c r="DY82" s="226"/>
      <c r="DZ82" s="226"/>
      <c r="EA82" s="226"/>
      <c r="EB82" s="226"/>
      <c r="EC82" s="226"/>
      <c r="ED82" s="226"/>
      <c r="EE82" s="226"/>
      <c r="EF82" s="226"/>
      <c r="EG82" s="226"/>
      <c r="EH82" s="226"/>
      <c r="EI82" s="226"/>
      <c r="EJ82" s="226"/>
      <c r="EK82" s="226"/>
      <c r="EL82" s="226"/>
      <c r="EM82" s="226"/>
      <c r="EN82" s="226"/>
      <c r="EO82" s="226"/>
      <c r="EP82" s="226"/>
      <c r="EQ82" s="226"/>
      <c r="ER82" s="226"/>
      <c r="ES82" s="226"/>
      <c r="ET82" s="226"/>
      <c r="EU82" s="226"/>
      <c r="EV82" s="226"/>
      <c r="EW82" s="226"/>
      <c r="EX82" s="226"/>
      <c r="EY82" s="226"/>
      <c r="EZ82" s="226"/>
    </row>
    <row r="83" spans="1:156" customFormat="1" ht="13.5" hidden="1" customHeight="1" x14ac:dyDescent="0.25">
      <c r="A83" s="77"/>
      <c r="B83" s="77"/>
      <c r="C83" s="77"/>
      <c r="D83" s="77"/>
      <c r="E83" s="77"/>
      <c r="F83" s="77"/>
      <c r="G83" s="77"/>
      <c r="H83" s="77"/>
      <c r="I83" s="77"/>
      <c r="J83" s="77"/>
      <c r="K83" s="77"/>
      <c r="L83" s="77"/>
      <c r="M83" s="77"/>
      <c r="N83" s="77"/>
      <c r="O83" s="77"/>
      <c r="P83" s="77"/>
      <c r="Q83" s="77"/>
      <c r="R83" s="77"/>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226"/>
      <c r="CH83" s="226"/>
      <c r="CI83" s="226"/>
      <c r="CJ83" s="226"/>
      <c r="CK83" s="226"/>
      <c r="CL83" s="226"/>
      <c r="CM83" s="226"/>
      <c r="CN83" s="226"/>
      <c r="CO83" s="226"/>
      <c r="CP83" s="226"/>
      <c r="CQ83" s="226"/>
      <c r="CR83" s="226"/>
      <c r="CS83" s="226"/>
      <c r="CT83" s="226"/>
      <c r="CU83" s="226"/>
      <c r="CV83" s="226"/>
      <c r="CW83" s="226"/>
      <c r="CX83" s="226"/>
      <c r="CY83" s="226"/>
      <c r="CZ83" s="226"/>
      <c r="DA83" s="226"/>
      <c r="DB83" s="226"/>
      <c r="DC83" s="226"/>
      <c r="DD83" s="226"/>
      <c r="DE83" s="226"/>
      <c r="DF83" s="226"/>
      <c r="DG83" s="226"/>
      <c r="DH83" s="226"/>
      <c r="DI83" s="226"/>
      <c r="DJ83" s="226"/>
      <c r="DK83" s="226"/>
      <c r="DL83" s="226"/>
      <c r="DM83" s="226"/>
      <c r="DN83" s="226"/>
      <c r="DO83" s="226"/>
      <c r="DP83" s="226"/>
      <c r="DQ83" s="226"/>
      <c r="DR83" s="226"/>
      <c r="DS83" s="226"/>
      <c r="DT83" s="226"/>
      <c r="DU83" s="226"/>
      <c r="DV83" s="226"/>
      <c r="DW83" s="226"/>
      <c r="DX83" s="226"/>
      <c r="DY83" s="226"/>
      <c r="DZ83" s="226"/>
      <c r="EA83" s="226"/>
      <c r="EB83" s="226"/>
      <c r="EC83" s="226"/>
      <c r="ED83" s="226"/>
      <c r="EE83" s="226"/>
      <c r="EF83" s="226"/>
      <c r="EG83" s="226"/>
      <c r="EH83" s="226"/>
      <c r="EI83" s="226"/>
      <c r="EJ83" s="226"/>
      <c r="EK83" s="226"/>
      <c r="EL83" s="226"/>
      <c r="EM83" s="226"/>
      <c r="EN83" s="226"/>
      <c r="EO83" s="226"/>
      <c r="EP83" s="226"/>
      <c r="EQ83" s="226"/>
      <c r="ER83" s="226"/>
      <c r="ES83" s="226"/>
      <c r="ET83" s="226"/>
      <c r="EU83" s="226"/>
      <c r="EV83" s="226"/>
      <c r="EW83" s="226"/>
      <c r="EX83" s="226"/>
      <c r="EY83" s="226"/>
      <c r="EZ83" s="226"/>
    </row>
    <row r="84" spans="1:156" customFormat="1" ht="13.5" hidden="1" customHeight="1" x14ac:dyDescent="0.25">
      <c r="A84" s="77"/>
      <c r="B84" s="77"/>
      <c r="C84" s="77"/>
      <c r="D84" s="77"/>
      <c r="E84" s="77"/>
      <c r="F84" s="77"/>
      <c r="G84" s="77"/>
      <c r="H84" s="77"/>
      <c r="I84" s="77"/>
      <c r="J84" s="77"/>
      <c r="K84" s="77"/>
      <c r="L84" s="77"/>
      <c r="M84" s="77"/>
      <c r="N84" s="77"/>
      <c r="O84" s="77"/>
      <c r="P84" s="77"/>
      <c r="Q84" s="77"/>
      <c r="R84" s="77"/>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226"/>
      <c r="CH84" s="226"/>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6"/>
      <c r="DH84" s="226"/>
      <c r="DI84" s="226"/>
      <c r="DJ84" s="226"/>
      <c r="DK84" s="226"/>
      <c r="DL84" s="226"/>
      <c r="DM84" s="22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row>
    <row r="85" spans="1:156" customFormat="1" ht="13.5" hidden="1" customHeight="1" x14ac:dyDescent="0.25">
      <c r="A85" s="77"/>
      <c r="B85" s="77"/>
      <c r="C85" s="77"/>
      <c r="D85" s="77"/>
      <c r="E85" s="77"/>
      <c r="F85" s="77"/>
      <c r="G85" s="77"/>
      <c r="H85" s="77"/>
      <c r="I85" s="77"/>
      <c r="J85" s="77"/>
      <c r="K85" s="77"/>
      <c r="L85" s="77"/>
      <c r="M85" s="77"/>
      <c r="N85" s="77"/>
      <c r="O85" s="77"/>
      <c r="P85" s="77"/>
      <c r="Q85" s="77"/>
      <c r="R85" s="77"/>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c r="EO85" s="81"/>
      <c r="EP85" s="81"/>
      <c r="EQ85" s="81"/>
      <c r="ER85" s="81"/>
      <c r="ES85" s="81"/>
      <c r="ET85" s="81"/>
      <c r="EU85" s="81"/>
      <c r="EV85" s="81"/>
      <c r="EW85" s="81"/>
      <c r="EX85" s="81"/>
      <c r="EY85" s="81"/>
      <c r="EZ85" s="81"/>
    </row>
    <row r="86" spans="1:156" customFormat="1" ht="13.5" hidden="1" customHeight="1" x14ac:dyDescent="0.25">
      <c r="A86" s="77"/>
      <c r="B86" s="77"/>
      <c r="C86" s="77"/>
      <c r="D86" s="77"/>
      <c r="E86" s="77"/>
      <c r="F86" s="77"/>
      <c r="G86" s="77"/>
      <c r="H86" s="77"/>
      <c r="I86" s="77"/>
      <c r="J86" s="77"/>
      <c r="K86" s="77"/>
      <c r="L86" s="77"/>
      <c r="M86" s="77"/>
      <c r="N86" s="77"/>
      <c r="O86" s="77"/>
      <c r="P86" s="77"/>
      <c r="Q86" s="77"/>
      <c r="R86" s="77"/>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row>
    <row r="87" spans="1:156" customFormat="1" ht="13.5" hidden="1" customHeight="1" x14ac:dyDescent="0.25">
      <c r="A87" s="77"/>
      <c r="B87" s="77"/>
      <c r="C87" s="77"/>
      <c r="D87" s="77"/>
      <c r="E87" s="77"/>
      <c r="F87" s="77"/>
      <c r="G87" s="77"/>
      <c r="H87" s="77"/>
      <c r="I87" s="77"/>
      <c r="J87" s="77"/>
      <c r="K87" s="77"/>
      <c r="L87" s="77"/>
      <c r="M87" s="77"/>
      <c r="N87" s="77"/>
      <c r="O87" s="77"/>
      <c r="P87" s="77"/>
      <c r="Q87" s="77"/>
      <c r="R87" s="77"/>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row>
    <row r="88" spans="1:156" customFormat="1" ht="13.5" hidden="1" customHeight="1" x14ac:dyDescent="0.25">
      <c r="A88" s="77"/>
      <c r="B88" s="77"/>
      <c r="C88" s="77"/>
      <c r="D88" s="77"/>
      <c r="E88" s="77"/>
      <c r="F88" s="77"/>
      <c r="G88" s="77"/>
      <c r="H88" s="77"/>
      <c r="I88" s="77"/>
      <c r="J88" s="77"/>
      <c r="K88" s="77"/>
      <c r="L88" s="77"/>
      <c r="M88" s="77"/>
      <c r="N88" s="77"/>
      <c r="O88" s="77"/>
      <c r="P88" s="77"/>
      <c r="Q88" s="77"/>
      <c r="R88" s="77"/>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row>
    <row r="89" spans="1:156" customFormat="1" ht="13.5" hidden="1" customHeight="1" x14ac:dyDescent="0.25">
      <c r="A89" s="77"/>
      <c r="B89" s="77"/>
      <c r="C89" s="77"/>
      <c r="D89" s="77"/>
      <c r="E89" s="77"/>
      <c r="F89" s="77"/>
      <c r="G89" s="77"/>
      <c r="H89" s="77"/>
      <c r="I89" s="77"/>
      <c r="J89" s="77"/>
      <c r="K89" s="77"/>
      <c r="L89" s="77"/>
      <c r="M89" s="77"/>
      <c r="N89" s="77"/>
      <c r="O89" s="77"/>
      <c r="P89" s="77"/>
      <c r="Q89" s="77"/>
      <c r="R89" s="77"/>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row>
    <row r="90" spans="1:156" customFormat="1" ht="13.5" hidden="1" customHeight="1" x14ac:dyDescent="0.25">
      <c r="A90" s="77"/>
      <c r="B90" s="77"/>
      <c r="C90" s="77"/>
      <c r="D90" s="77"/>
      <c r="E90" s="77"/>
      <c r="F90" s="77"/>
      <c r="G90" s="77"/>
      <c r="H90" s="77"/>
      <c r="I90" s="77"/>
      <c r="J90" s="77"/>
      <c r="K90" s="77"/>
      <c r="L90" s="77"/>
      <c r="M90" s="77"/>
      <c r="N90" s="77"/>
      <c r="O90" s="77"/>
      <c r="P90" s="77"/>
      <c r="Q90" s="77"/>
      <c r="R90" s="77"/>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row>
    <row r="91" spans="1:156" customFormat="1" ht="13.5" hidden="1" customHeight="1" x14ac:dyDescent="0.25">
      <c r="A91" s="77"/>
      <c r="B91" s="77"/>
      <c r="C91" s="77"/>
      <c r="D91" s="77"/>
      <c r="E91" s="77"/>
      <c r="F91" s="77"/>
      <c r="G91" s="77"/>
      <c r="H91" s="77"/>
      <c r="I91" s="77"/>
      <c r="J91" s="77"/>
      <c r="K91" s="77"/>
      <c r="L91" s="77"/>
      <c r="M91" s="77"/>
      <c r="N91" s="77"/>
      <c r="O91" s="77"/>
      <c r="P91" s="77"/>
      <c r="Q91" s="77"/>
      <c r="R91" s="77"/>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row>
    <row r="92" spans="1:156" customFormat="1" ht="13.5" hidden="1" customHeight="1" x14ac:dyDescent="0.25">
      <c r="A92" s="77"/>
      <c r="B92" s="77"/>
      <c r="C92" s="77"/>
      <c r="D92" s="77"/>
      <c r="E92" s="77"/>
      <c r="F92" s="77"/>
      <c r="G92" s="77"/>
      <c r="H92" s="77"/>
      <c r="I92" s="77"/>
      <c r="J92" s="77"/>
      <c r="K92" s="77"/>
      <c r="L92" s="77"/>
      <c r="M92" s="77"/>
      <c r="N92" s="77"/>
      <c r="O92" s="77"/>
      <c r="P92" s="77"/>
      <c r="Q92" s="77"/>
      <c r="R92" s="77"/>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row>
    <row r="93" spans="1:156" customFormat="1" ht="13.5" hidden="1" customHeight="1" x14ac:dyDescent="0.25">
      <c r="A93" s="77"/>
      <c r="B93" s="77"/>
      <c r="C93" s="77"/>
      <c r="D93" s="77"/>
      <c r="E93" s="77"/>
      <c r="F93" s="77"/>
      <c r="G93" s="77"/>
      <c r="H93" s="77"/>
      <c r="I93" s="77"/>
      <c r="J93" s="77"/>
      <c r="K93" s="77"/>
      <c r="L93" s="77"/>
      <c r="M93" s="77"/>
      <c r="N93" s="77"/>
      <c r="O93" s="77"/>
      <c r="P93" s="77"/>
      <c r="Q93" s="77"/>
      <c r="R93" s="77"/>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row>
    <row r="94" spans="1:156" customFormat="1" ht="13.5" hidden="1" customHeight="1" x14ac:dyDescent="0.25">
      <c r="A94" s="77"/>
      <c r="B94" s="77"/>
      <c r="C94" s="77"/>
      <c r="D94" s="77"/>
      <c r="E94" s="77"/>
      <c r="F94" s="77"/>
      <c r="G94" s="77"/>
      <c r="H94" s="77"/>
      <c r="I94" s="77"/>
      <c r="J94" s="77"/>
      <c r="K94" s="77"/>
      <c r="L94" s="77"/>
      <c r="M94" s="77"/>
      <c r="N94" s="77"/>
      <c r="O94" s="77"/>
      <c r="P94" s="77"/>
      <c r="Q94" s="77"/>
      <c r="R94" s="77"/>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DJ94" s="226"/>
      <c r="DK94" s="226"/>
      <c r="DL94" s="226"/>
      <c r="DM94" s="226"/>
      <c r="DN94" s="226"/>
      <c r="DO94" s="226"/>
      <c r="DP94" s="226"/>
      <c r="DQ94" s="226"/>
      <c r="DR94" s="226"/>
      <c r="DS94" s="226"/>
      <c r="DT94" s="226"/>
      <c r="DU94" s="226"/>
      <c r="DV94" s="226"/>
      <c r="DW94" s="226"/>
      <c r="DX94" s="226"/>
      <c r="DY94" s="226"/>
      <c r="DZ94" s="226"/>
      <c r="EA94" s="226"/>
      <c r="EB94" s="226"/>
      <c r="EC94" s="226"/>
      <c r="ED94" s="226"/>
      <c r="EE94" s="226"/>
      <c r="EF94" s="226"/>
      <c r="EG94" s="226"/>
      <c r="EH94" s="226"/>
      <c r="EI94" s="226"/>
      <c r="EJ94" s="226"/>
      <c r="EK94" s="226"/>
      <c r="EL94" s="226"/>
      <c r="EM94" s="226"/>
      <c r="EN94" s="226"/>
      <c r="EO94" s="226"/>
      <c r="EP94" s="226"/>
      <c r="EQ94" s="226"/>
      <c r="ER94" s="226"/>
      <c r="ES94" s="226"/>
      <c r="ET94" s="226"/>
      <c r="EU94" s="226"/>
      <c r="EV94" s="226"/>
      <c r="EW94" s="226"/>
      <c r="EX94" s="226"/>
      <c r="EY94" s="226"/>
      <c r="EZ94" s="226"/>
    </row>
    <row r="95" spans="1:156" customFormat="1" ht="13.5" hidden="1" customHeight="1" x14ac:dyDescent="0.25">
      <c r="A95" s="77"/>
      <c r="B95" s="77"/>
      <c r="C95" s="77"/>
      <c r="D95" s="77"/>
      <c r="E95" s="77"/>
      <c r="F95" s="77"/>
      <c r="G95" s="77"/>
      <c r="H95" s="77"/>
      <c r="I95" s="77"/>
      <c r="J95" s="77"/>
      <c r="K95" s="77"/>
      <c r="L95" s="77"/>
      <c r="M95" s="77"/>
      <c r="N95" s="77"/>
      <c r="O95" s="77"/>
      <c r="P95" s="77"/>
      <c r="Q95" s="77"/>
      <c r="R95" s="77"/>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c r="CO95" s="226"/>
      <c r="CP95" s="226"/>
      <c r="CQ95" s="226"/>
      <c r="CR95" s="226"/>
      <c r="CS95" s="226"/>
      <c r="CT95" s="226"/>
      <c r="CU95" s="226"/>
      <c r="CV95" s="226"/>
      <c r="CW95" s="226"/>
      <c r="CX95" s="226"/>
      <c r="CY95" s="226"/>
      <c r="CZ95" s="226"/>
      <c r="DA95" s="226"/>
      <c r="DB95" s="226"/>
      <c r="DC95" s="226"/>
      <c r="DD95" s="226"/>
      <c r="DE95" s="226"/>
      <c r="DF95" s="226"/>
      <c r="DG95" s="226"/>
      <c r="DH95" s="226"/>
      <c r="DI95" s="226"/>
      <c r="DJ95" s="226"/>
      <c r="DK95" s="226"/>
      <c r="DL95" s="226"/>
      <c r="DM95" s="226"/>
      <c r="DN95" s="226"/>
      <c r="DO95" s="226"/>
      <c r="DP95" s="226"/>
      <c r="DQ95" s="226"/>
      <c r="DR95" s="226"/>
      <c r="DS95" s="226"/>
      <c r="DT95" s="226"/>
      <c r="DU95" s="226"/>
      <c r="DV95" s="226"/>
      <c r="DW95" s="226"/>
      <c r="DX95" s="226"/>
      <c r="DY95" s="226"/>
      <c r="DZ95" s="226"/>
      <c r="EA95" s="226"/>
      <c r="EB95" s="226"/>
      <c r="EC95" s="226"/>
      <c r="ED95" s="226"/>
      <c r="EE95" s="226"/>
      <c r="EF95" s="226"/>
      <c r="EG95" s="226"/>
      <c r="EH95" s="226"/>
      <c r="EI95" s="226"/>
      <c r="EJ95" s="226"/>
      <c r="EK95" s="226"/>
      <c r="EL95" s="226"/>
      <c r="EM95" s="226"/>
      <c r="EN95" s="226"/>
      <c r="EO95" s="226"/>
      <c r="EP95" s="226"/>
      <c r="EQ95" s="226"/>
      <c r="ER95" s="226"/>
      <c r="ES95" s="226"/>
      <c r="ET95" s="226"/>
      <c r="EU95" s="226"/>
      <c r="EV95" s="226"/>
      <c r="EW95" s="226"/>
      <c r="EX95" s="226"/>
      <c r="EY95" s="226"/>
      <c r="EZ95" s="226"/>
    </row>
    <row r="96" spans="1:156" customFormat="1" ht="13.5" hidden="1" customHeight="1" x14ac:dyDescent="0.25">
      <c r="A96" s="77"/>
      <c r="B96" s="77"/>
      <c r="C96" s="77"/>
      <c r="D96" s="77"/>
      <c r="E96" s="77"/>
      <c r="F96" s="77"/>
      <c r="G96" s="77"/>
      <c r="H96" s="77"/>
      <c r="I96" s="77"/>
      <c r="J96" s="77"/>
      <c r="K96" s="77"/>
      <c r="L96" s="77"/>
      <c r="M96" s="77"/>
      <c r="N96" s="77"/>
      <c r="O96" s="77"/>
      <c r="P96" s="77"/>
      <c r="Q96" s="77"/>
      <c r="R96" s="77"/>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226"/>
      <c r="DM96" s="226"/>
      <c r="DN96" s="226"/>
      <c r="DO96" s="226"/>
      <c r="DP96" s="226"/>
      <c r="DQ96" s="226"/>
      <c r="DR96" s="226"/>
      <c r="DS96" s="226"/>
      <c r="DT96" s="226"/>
      <c r="DU96" s="226"/>
      <c r="DV96" s="226"/>
      <c r="DW96" s="226"/>
      <c r="DX96" s="226"/>
      <c r="DY96" s="226"/>
      <c r="DZ96" s="226"/>
      <c r="EA96" s="226"/>
      <c r="EB96" s="226"/>
      <c r="EC96" s="226"/>
      <c r="ED96" s="226"/>
      <c r="EE96" s="226"/>
      <c r="EF96" s="226"/>
      <c r="EG96" s="226"/>
      <c r="EH96" s="226"/>
      <c r="EI96" s="226"/>
      <c r="EJ96" s="226"/>
      <c r="EK96" s="226"/>
      <c r="EL96" s="226"/>
      <c r="EM96" s="226"/>
      <c r="EN96" s="226"/>
      <c r="EO96" s="226"/>
      <c r="EP96" s="226"/>
      <c r="EQ96" s="226"/>
      <c r="ER96" s="226"/>
      <c r="ES96" s="226"/>
      <c r="ET96" s="226"/>
      <c r="EU96" s="226"/>
      <c r="EV96" s="226"/>
      <c r="EW96" s="226"/>
      <c r="EX96" s="226"/>
      <c r="EY96" s="226"/>
      <c r="EZ96" s="226"/>
    </row>
    <row r="97" spans="1:156" customFormat="1" ht="13.5" hidden="1" customHeight="1" x14ac:dyDescent="0.25">
      <c r="A97" s="77"/>
      <c r="B97" s="77"/>
      <c r="C97" s="77"/>
      <c r="D97" s="77"/>
      <c r="E97" s="77"/>
      <c r="F97" s="77"/>
      <c r="G97" s="77"/>
      <c r="H97" s="77"/>
      <c r="I97" s="77"/>
      <c r="J97" s="77"/>
      <c r="K97" s="77"/>
      <c r="L97" s="77"/>
      <c r="M97" s="77"/>
      <c r="N97" s="77"/>
      <c r="O97" s="77"/>
      <c r="P97" s="77"/>
      <c r="Q97" s="77"/>
      <c r="R97" s="77"/>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6"/>
      <c r="CB97" s="226"/>
      <c r="CC97" s="226"/>
      <c r="CD97" s="226"/>
      <c r="CE97" s="226"/>
      <c r="CF97" s="226"/>
      <c r="CG97" s="226"/>
      <c r="CH97" s="226"/>
      <c r="CI97" s="226"/>
      <c r="CJ97" s="226"/>
      <c r="CK97" s="226"/>
      <c r="CL97" s="226"/>
      <c r="CM97" s="226"/>
      <c r="CN97" s="226"/>
      <c r="CO97" s="226"/>
      <c r="CP97" s="226"/>
      <c r="CQ97" s="226"/>
      <c r="CR97" s="226"/>
      <c r="CS97" s="226"/>
      <c r="CT97" s="226"/>
      <c r="CU97" s="226"/>
      <c r="CV97" s="226"/>
      <c r="CW97" s="226"/>
      <c r="CX97" s="226"/>
      <c r="CY97" s="226"/>
      <c r="CZ97" s="226"/>
      <c r="DA97" s="226"/>
      <c r="DB97" s="226"/>
      <c r="DC97" s="226"/>
      <c r="DD97" s="226"/>
      <c r="DE97" s="226"/>
      <c r="DF97" s="226"/>
      <c r="DG97" s="226"/>
      <c r="DH97" s="226"/>
      <c r="DI97" s="226"/>
      <c r="DJ97" s="226"/>
      <c r="DK97" s="226"/>
      <c r="DL97" s="226"/>
      <c r="DM97" s="226"/>
      <c r="DN97" s="226"/>
      <c r="DO97" s="226"/>
      <c r="DP97" s="226"/>
      <c r="DQ97" s="226"/>
      <c r="DR97" s="226"/>
      <c r="DS97" s="226"/>
      <c r="DT97" s="226"/>
      <c r="DU97" s="226"/>
      <c r="DV97" s="226"/>
      <c r="DW97" s="226"/>
      <c r="DX97" s="226"/>
      <c r="DY97" s="226"/>
      <c r="DZ97" s="226"/>
      <c r="EA97" s="226"/>
      <c r="EB97" s="226"/>
      <c r="EC97" s="226"/>
      <c r="ED97" s="226"/>
      <c r="EE97" s="226"/>
      <c r="EF97" s="226"/>
      <c r="EG97" s="226"/>
      <c r="EH97" s="226"/>
      <c r="EI97" s="226"/>
      <c r="EJ97" s="226"/>
      <c r="EK97" s="226"/>
      <c r="EL97" s="226"/>
      <c r="EM97" s="226"/>
      <c r="EN97" s="226"/>
      <c r="EO97" s="226"/>
      <c r="EP97" s="226"/>
      <c r="EQ97" s="226"/>
      <c r="ER97" s="226"/>
      <c r="ES97" s="226"/>
      <c r="ET97" s="226"/>
      <c r="EU97" s="226"/>
      <c r="EV97" s="226"/>
      <c r="EW97" s="226"/>
      <c r="EX97" s="226"/>
      <c r="EY97" s="226"/>
      <c r="EZ97" s="226"/>
    </row>
    <row r="98" spans="1:156" customFormat="1" ht="13.5" hidden="1" customHeight="1" x14ac:dyDescent="0.25">
      <c r="A98" s="77"/>
      <c r="B98" s="77"/>
      <c r="C98" s="77"/>
      <c r="D98" s="77"/>
      <c r="E98" s="77"/>
      <c r="F98" s="77"/>
      <c r="G98" s="77"/>
      <c r="H98" s="77"/>
      <c r="I98" s="77"/>
      <c r="J98" s="77"/>
      <c r="K98" s="77"/>
      <c r="L98" s="77"/>
      <c r="M98" s="77"/>
      <c r="N98" s="77"/>
      <c r="O98" s="77"/>
      <c r="P98" s="77"/>
      <c r="Q98" s="77"/>
      <c r="R98" s="77"/>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c r="CO98" s="226"/>
      <c r="CP98" s="226"/>
      <c r="CQ98" s="226"/>
      <c r="CR98" s="226"/>
      <c r="CS98" s="226"/>
      <c r="CT98" s="226"/>
      <c r="CU98" s="226"/>
      <c r="CV98" s="226"/>
      <c r="CW98" s="226"/>
      <c r="CX98" s="226"/>
      <c r="CY98" s="226"/>
      <c r="CZ98" s="226"/>
      <c r="DA98" s="226"/>
      <c r="DB98" s="226"/>
      <c r="DC98" s="226"/>
      <c r="DD98" s="226"/>
      <c r="DE98" s="226"/>
      <c r="DF98" s="226"/>
      <c r="DG98" s="226"/>
      <c r="DH98" s="226"/>
      <c r="DI98" s="226"/>
      <c r="DJ98" s="226"/>
      <c r="DK98" s="226"/>
      <c r="DL98" s="226"/>
      <c r="DM98" s="226"/>
      <c r="DN98" s="226"/>
      <c r="DO98" s="226"/>
      <c r="DP98" s="226"/>
      <c r="DQ98" s="226"/>
      <c r="DR98" s="226"/>
      <c r="DS98" s="226"/>
      <c r="DT98" s="226"/>
      <c r="DU98" s="226"/>
      <c r="DV98" s="226"/>
      <c r="DW98" s="226"/>
      <c r="DX98" s="226"/>
      <c r="DY98" s="226"/>
      <c r="DZ98" s="226"/>
      <c r="EA98" s="226"/>
      <c r="EB98" s="226"/>
      <c r="EC98" s="226"/>
      <c r="ED98" s="226"/>
      <c r="EE98" s="226"/>
      <c r="EF98" s="226"/>
      <c r="EG98" s="226"/>
      <c r="EH98" s="226"/>
      <c r="EI98" s="226"/>
      <c r="EJ98" s="226"/>
      <c r="EK98" s="226"/>
      <c r="EL98" s="226"/>
      <c r="EM98" s="226"/>
      <c r="EN98" s="226"/>
      <c r="EO98" s="226"/>
      <c r="EP98" s="226"/>
      <c r="EQ98" s="226"/>
      <c r="ER98" s="226"/>
      <c r="ES98" s="226"/>
      <c r="ET98" s="226"/>
      <c r="EU98" s="226"/>
      <c r="EV98" s="226"/>
      <c r="EW98" s="226"/>
      <c r="EX98" s="226"/>
      <c r="EY98" s="226"/>
      <c r="EZ98" s="226"/>
    </row>
    <row r="99" spans="1:156" customFormat="1" ht="13.5" hidden="1" customHeight="1" x14ac:dyDescent="0.25">
      <c r="A99" s="77"/>
      <c r="B99" s="77"/>
      <c r="C99" s="77"/>
      <c r="D99" s="77"/>
      <c r="E99" s="77"/>
      <c r="F99" s="77"/>
      <c r="G99" s="77"/>
      <c r="H99" s="77"/>
      <c r="I99" s="77"/>
      <c r="J99" s="77"/>
      <c r="K99" s="77"/>
      <c r="L99" s="77"/>
      <c r="M99" s="77"/>
      <c r="N99" s="77"/>
      <c r="O99" s="77"/>
      <c r="P99" s="77"/>
      <c r="Q99" s="77"/>
      <c r="R99" s="77"/>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6"/>
      <c r="DZ99" s="226"/>
      <c r="EA99" s="226"/>
      <c r="EB99" s="226"/>
      <c r="EC99" s="226"/>
      <c r="ED99" s="226"/>
      <c r="EE99" s="226"/>
      <c r="EF99" s="226"/>
      <c r="EG99" s="226"/>
      <c r="EH99" s="226"/>
      <c r="EI99" s="226"/>
      <c r="EJ99" s="226"/>
      <c r="EK99" s="226"/>
      <c r="EL99" s="226"/>
      <c r="EM99" s="226"/>
      <c r="EN99" s="226"/>
      <c r="EO99" s="226"/>
      <c r="EP99" s="226"/>
      <c r="EQ99" s="226"/>
      <c r="ER99" s="226"/>
      <c r="ES99" s="226"/>
      <c r="ET99" s="226"/>
      <c r="EU99" s="226"/>
      <c r="EV99" s="226"/>
      <c r="EW99" s="226"/>
      <c r="EX99" s="226"/>
      <c r="EY99" s="226"/>
      <c r="EZ99" s="226"/>
    </row>
    <row r="100" spans="1:156" customFormat="1" ht="13.5" hidden="1" customHeight="1" x14ac:dyDescent="0.25">
      <c r="A100" s="77"/>
      <c r="B100" s="77"/>
      <c r="C100" s="77"/>
      <c r="D100" s="77"/>
      <c r="E100" s="77"/>
      <c r="F100" s="77"/>
      <c r="G100" s="77"/>
      <c r="H100" s="77"/>
      <c r="I100" s="77"/>
      <c r="J100" s="77"/>
      <c r="K100" s="77"/>
      <c r="L100" s="77"/>
      <c r="M100" s="77"/>
      <c r="N100" s="77"/>
      <c r="O100" s="77"/>
      <c r="P100" s="77"/>
      <c r="Q100" s="77"/>
      <c r="R100" s="77"/>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c r="CO100" s="226"/>
      <c r="CP100" s="226"/>
      <c r="CQ100" s="226"/>
      <c r="CR100" s="226"/>
      <c r="CS100" s="226"/>
      <c r="CT100" s="226"/>
      <c r="CU100" s="226"/>
      <c r="CV100" s="226"/>
      <c r="CW100" s="226"/>
      <c r="CX100" s="226"/>
      <c r="CY100" s="226"/>
      <c r="CZ100" s="226"/>
      <c r="DA100" s="226"/>
      <c r="DB100" s="226"/>
      <c r="DC100" s="226"/>
      <c r="DD100" s="226"/>
      <c r="DE100" s="226"/>
      <c r="DF100" s="226"/>
      <c r="DG100" s="226"/>
      <c r="DH100" s="226"/>
      <c r="DI100" s="226"/>
      <c r="DJ100" s="226"/>
      <c r="DK100" s="226"/>
      <c r="DL100" s="226"/>
      <c r="DM100" s="226"/>
      <c r="DN100" s="226"/>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6"/>
      <c r="EL100" s="226"/>
      <c r="EM100" s="226"/>
      <c r="EN100" s="226"/>
      <c r="EO100" s="226"/>
      <c r="EP100" s="226"/>
      <c r="EQ100" s="226"/>
      <c r="ER100" s="226"/>
      <c r="ES100" s="226"/>
      <c r="ET100" s="226"/>
      <c r="EU100" s="226"/>
      <c r="EV100" s="226"/>
      <c r="EW100" s="226"/>
      <c r="EX100" s="226"/>
      <c r="EY100" s="226"/>
      <c r="EZ100" s="226"/>
    </row>
    <row r="101" spans="1:156" customFormat="1" ht="13.5" hidden="1" customHeight="1" x14ac:dyDescent="0.25">
      <c r="A101" s="77"/>
      <c r="B101" s="77"/>
      <c r="C101" s="77"/>
      <c r="D101" s="77"/>
      <c r="E101" s="77"/>
      <c r="F101" s="77"/>
      <c r="G101" s="77"/>
      <c r="H101" s="77"/>
      <c r="I101" s="77"/>
      <c r="J101" s="77"/>
      <c r="K101" s="77"/>
      <c r="L101" s="77"/>
      <c r="M101" s="77"/>
      <c r="N101" s="77"/>
      <c r="O101" s="77"/>
      <c r="P101" s="77"/>
      <c r="Q101" s="77"/>
      <c r="R101" s="77"/>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81"/>
      <c r="EY101" s="81"/>
      <c r="EZ101" s="81"/>
    </row>
    <row r="102" spans="1:156" customFormat="1" ht="13.5" hidden="1" customHeight="1" x14ac:dyDescent="0.25">
      <c r="A102" s="77"/>
      <c r="B102" s="77"/>
      <c r="C102" s="77"/>
      <c r="D102" s="77"/>
      <c r="E102" s="77"/>
      <c r="F102" s="77"/>
      <c r="G102" s="77"/>
      <c r="H102" s="77"/>
      <c r="I102" s="77"/>
      <c r="J102" s="77"/>
      <c r="K102" s="77"/>
      <c r="L102" s="77"/>
      <c r="M102" s="77"/>
      <c r="N102" s="77"/>
      <c r="O102" s="77"/>
      <c r="P102" s="77"/>
      <c r="Q102" s="77"/>
      <c r="R102" s="77"/>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1"/>
      <c r="EW102" s="81"/>
      <c r="EX102" s="81"/>
      <c r="EY102" s="81"/>
      <c r="EZ102" s="81"/>
    </row>
    <row r="103" spans="1:156" customFormat="1" ht="13.5" hidden="1" customHeight="1" x14ac:dyDescent="0.25">
      <c r="A103" s="77"/>
      <c r="B103" s="77"/>
      <c r="C103" s="77"/>
      <c r="D103" s="77"/>
      <c r="E103" s="77"/>
      <c r="F103" s="77"/>
      <c r="G103" s="77"/>
      <c r="H103" s="77"/>
      <c r="I103" s="77"/>
      <c r="J103" s="77"/>
      <c r="K103" s="77"/>
      <c r="L103" s="77"/>
      <c r="M103" s="77"/>
      <c r="N103" s="77"/>
      <c r="O103" s="77"/>
      <c r="P103" s="77"/>
      <c r="Q103" s="77"/>
      <c r="R103" s="77"/>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81"/>
      <c r="EU103" s="81"/>
      <c r="EV103" s="81"/>
      <c r="EW103" s="81"/>
      <c r="EX103" s="81"/>
      <c r="EY103" s="81"/>
      <c r="EZ103" s="81"/>
    </row>
    <row r="104" spans="1:156" customFormat="1" ht="13.5" hidden="1" customHeight="1" x14ac:dyDescent="0.25">
      <c r="A104" s="77"/>
      <c r="B104" s="77"/>
      <c r="C104" s="77"/>
      <c r="D104" s="77"/>
      <c r="E104" s="77"/>
      <c r="F104" s="77"/>
      <c r="G104" s="77"/>
      <c r="H104" s="77"/>
      <c r="I104" s="77"/>
      <c r="J104" s="77"/>
      <c r="K104" s="77"/>
      <c r="L104" s="77"/>
      <c r="M104" s="77"/>
      <c r="N104" s="77"/>
      <c r="O104" s="77"/>
      <c r="P104" s="77"/>
      <c r="Q104" s="77"/>
      <c r="R104" s="77"/>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81"/>
      <c r="EU104" s="81"/>
      <c r="EV104" s="81"/>
      <c r="EW104" s="81"/>
      <c r="EX104" s="81"/>
      <c r="EY104" s="81"/>
      <c r="EZ104" s="81"/>
    </row>
    <row r="105" spans="1:156" customFormat="1" ht="13.5" hidden="1" customHeight="1" x14ac:dyDescent="0.25">
      <c r="A105" s="77"/>
      <c r="B105" s="77"/>
      <c r="C105" s="77"/>
      <c r="D105" s="77"/>
      <c r="E105" s="77"/>
      <c r="F105" s="77"/>
      <c r="G105" s="77"/>
      <c r="H105" s="77"/>
      <c r="I105" s="77"/>
      <c r="J105" s="77"/>
      <c r="K105" s="77"/>
      <c r="L105" s="77"/>
      <c r="M105" s="77"/>
      <c r="N105" s="77"/>
      <c r="O105" s="77"/>
      <c r="P105" s="77"/>
      <c r="Q105" s="77"/>
      <c r="R105" s="77"/>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81"/>
      <c r="EU105" s="81"/>
      <c r="EV105" s="81"/>
      <c r="EW105" s="81"/>
      <c r="EX105" s="81"/>
      <c r="EY105" s="81"/>
      <c r="EZ105" s="81"/>
    </row>
    <row r="106" spans="1:156" customFormat="1" ht="13.5" hidden="1" customHeight="1" x14ac:dyDescent="0.25">
      <c r="A106" s="77"/>
      <c r="B106" s="77"/>
      <c r="C106" s="77"/>
      <c r="D106" s="77"/>
      <c r="E106" s="77"/>
      <c r="F106" s="77"/>
      <c r="G106" s="77"/>
      <c r="H106" s="77"/>
      <c r="I106" s="77"/>
      <c r="J106" s="77"/>
      <c r="K106" s="77"/>
      <c r="L106" s="77"/>
      <c r="M106" s="77"/>
      <c r="N106" s="77"/>
      <c r="O106" s="77"/>
      <c r="P106" s="77"/>
      <c r="Q106" s="77"/>
      <c r="R106" s="77"/>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81"/>
      <c r="EY106" s="81"/>
      <c r="EZ106" s="81"/>
    </row>
    <row r="107" spans="1:156" customFormat="1" ht="13.5" hidden="1" customHeight="1" x14ac:dyDescent="0.25">
      <c r="A107" s="77"/>
      <c r="B107" s="77"/>
      <c r="C107" s="77"/>
      <c r="D107" s="77"/>
      <c r="E107" s="77"/>
      <c r="F107" s="77"/>
      <c r="G107" s="77"/>
      <c r="H107" s="77"/>
      <c r="I107" s="77"/>
      <c r="J107" s="77"/>
      <c r="K107" s="77"/>
      <c r="L107" s="77"/>
      <c r="M107" s="77"/>
      <c r="N107" s="77"/>
      <c r="O107" s="77"/>
      <c r="P107" s="77"/>
      <c r="Q107" s="77"/>
      <c r="R107" s="77"/>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1"/>
      <c r="EW107" s="81"/>
      <c r="EX107" s="81"/>
      <c r="EY107" s="81"/>
      <c r="EZ107" s="81"/>
    </row>
    <row r="108" spans="1:156" customFormat="1" ht="13.5" hidden="1" customHeight="1" x14ac:dyDescent="0.25">
      <c r="A108" s="77"/>
      <c r="B108" s="77"/>
      <c r="C108" s="77"/>
      <c r="D108" s="77"/>
      <c r="E108" s="77"/>
      <c r="F108" s="77"/>
      <c r="G108" s="77"/>
      <c r="H108" s="77"/>
      <c r="I108" s="77"/>
      <c r="J108" s="77"/>
      <c r="K108" s="77"/>
      <c r="L108" s="77"/>
      <c r="M108" s="77"/>
      <c r="N108" s="77"/>
      <c r="O108" s="77"/>
      <c r="P108" s="77"/>
      <c r="Q108" s="77"/>
      <c r="R108" s="77"/>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81"/>
      <c r="EY108" s="81"/>
      <c r="EZ108" s="81"/>
    </row>
    <row r="109" spans="1:156" customFormat="1" ht="13.5" hidden="1" customHeight="1" x14ac:dyDescent="0.25">
      <c r="A109" s="77"/>
      <c r="B109" s="77"/>
      <c r="C109" s="77"/>
      <c r="D109" s="77"/>
      <c r="E109" s="77"/>
      <c r="F109" s="77"/>
      <c r="G109" s="77"/>
      <c r="H109" s="77"/>
      <c r="I109" s="77"/>
      <c r="J109" s="77"/>
      <c r="K109" s="77"/>
      <c r="L109" s="77"/>
      <c r="M109" s="77"/>
      <c r="N109" s="77"/>
      <c r="O109" s="77"/>
      <c r="P109" s="77"/>
      <c r="Q109" s="77"/>
      <c r="R109" s="77"/>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1"/>
      <c r="EW109" s="81"/>
      <c r="EX109" s="81"/>
      <c r="EY109" s="81"/>
      <c r="EZ109" s="81"/>
    </row>
    <row r="110" spans="1:156" customFormat="1" ht="13.5" hidden="1" customHeight="1" x14ac:dyDescent="0.25">
      <c r="A110" s="77"/>
      <c r="B110" s="77"/>
      <c r="C110" s="77"/>
      <c r="D110" s="77"/>
      <c r="E110" s="77"/>
      <c r="F110" s="77"/>
      <c r="G110" s="77"/>
      <c r="H110" s="77"/>
      <c r="I110" s="77"/>
      <c r="J110" s="77"/>
      <c r="K110" s="77"/>
      <c r="L110" s="77"/>
      <c r="M110" s="77"/>
      <c r="N110" s="77"/>
      <c r="O110" s="77"/>
      <c r="P110" s="77"/>
      <c r="Q110" s="77"/>
      <c r="R110" s="77"/>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81"/>
      <c r="EY110" s="81"/>
      <c r="EZ110" s="81"/>
    </row>
    <row r="111" spans="1:156" ht="13.5" hidden="1" customHeight="1" x14ac:dyDescent="0.2"/>
    <row r="112" spans="1:156" ht="13.5" hidden="1" customHeight="1" x14ac:dyDescent="0.2"/>
    <row r="113" ht="13.5" hidden="1" customHeight="1" x14ac:dyDescent="0.2"/>
    <row r="114" ht="13.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sheetData>
  <sheetProtection sheet="1" objects="1" scenarios="1"/>
  <mergeCells count="80">
    <mergeCell ref="B8:H8"/>
    <mergeCell ref="CW1:DD1"/>
    <mergeCell ref="DE1:DL1"/>
    <mergeCell ref="DM1:DT1"/>
    <mergeCell ref="DU1:EB1"/>
    <mergeCell ref="BA1:BH1"/>
    <mergeCell ref="BI1:BP1"/>
    <mergeCell ref="BQ1:BX1"/>
    <mergeCell ref="BY1:CF1"/>
    <mergeCell ref="CG1:CN1"/>
    <mergeCell ref="CO1:CV1"/>
    <mergeCell ref="B1:C1"/>
    <mergeCell ref="D1:H1"/>
    <mergeCell ref="U1:AB1"/>
    <mergeCell ref="AC1:AJ1"/>
    <mergeCell ref="AK1:AR1"/>
    <mergeCell ref="ES1:EZ1"/>
    <mergeCell ref="B3:C3"/>
    <mergeCell ref="J3:K3"/>
    <mergeCell ref="B5:H7"/>
    <mergeCell ref="J5:P7"/>
    <mergeCell ref="EC1:EJ1"/>
    <mergeCell ref="EK1:ER1"/>
    <mergeCell ref="AS1:AZ1"/>
    <mergeCell ref="M10:M11"/>
    <mergeCell ref="N10:P10"/>
    <mergeCell ref="B12:C12"/>
    <mergeCell ref="J12:K12"/>
    <mergeCell ref="B13:C13"/>
    <mergeCell ref="J13:K13"/>
    <mergeCell ref="B10:C11"/>
    <mergeCell ref="D10:D11"/>
    <mergeCell ref="E10:E11"/>
    <mergeCell ref="F10:H10"/>
    <mergeCell ref="J10:K11"/>
    <mergeCell ref="L10:L11"/>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J32:K32"/>
    <mergeCell ref="J33:K33"/>
    <mergeCell ref="B26:C26"/>
    <mergeCell ref="J26:K26"/>
    <mergeCell ref="B27:C27"/>
    <mergeCell ref="B28:C28"/>
    <mergeCell ref="B29:C29"/>
    <mergeCell ref="B30:C30"/>
    <mergeCell ref="B31:C31"/>
    <mergeCell ref="B32:C32"/>
    <mergeCell ref="J27:K27"/>
    <mergeCell ref="J28:K28"/>
    <mergeCell ref="J29:K29"/>
    <mergeCell ref="J30:K30"/>
    <mergeCell ref="J31:K31"/>
    <mergeCell ref="J34:K34"/>
    <mergeCell ref="J35:K35"/>
    <mergeCell ref="B33:C33"/>
    <mergeCell ref="B34:C34"/>
    <mergeCell ref="B35:C35"/>
  </mergeCells>
  <conditionalFormatting sqref="B12:B35 D12:H35 J12:J35 L12:P35">
    <cfRule type="containsBlanks" dxfId="22" priority="1">
      <formula>LEN(TRIM(B12))=0</formula>
    </cfRule>
  </conditionalFormatting>
  <conditionalFormatting sqref="L36:P43">
    <cfRule type="cellIs" dxfId="21" priority="2" operator="equal">
      <formula>"X"</formula>
    </cfRule>
  </conditionalFormatting>
  <dataValidations count="3">
    <dataValidation allowBlank="1" showInputMessage="1" showErrorMessage="1" promptTitle="Metas Anuais" prompt="Para cada indicador, prevê-se o quanto mais perto se espera estar de atingir o objetivo" sqref="F12:H35" xr:uid="{9B1E434D-C6A0-4307-BC76-2BC7F880A88D}"/>
    <dataValidation allowBlank="1" showInputMessage="1" showErrorMessage="1" promptTitle="Meta total" prompt="A empresa terá metas de longo prazo mas por vezes é dificil estabelece-las e controlá-las. Desta forma, optou-se por realizar o plano a 5 anos, o que implica o estabelecimento de metas totais para essa duração, assim como a prever o progresso anual" sqref="E12:E35" xr:uid="{CF662BF6-FF72-4CC5-A78C-723869AE252A}"/>
    <dataValidation allowBlank="1" showInputMessage="1" showErrorMessage="1" promptTitle="Indicador" prompt="A única maneira de controlar o progresso de uma ação, será definindo metas, para tal implica o estabelecimento do método de contabilização (Indicador)." sqref="D12:D35" xr:uid="{D541AF94-C996-4EC6-8E50-1A1F141B9D69}"/>
  </dataValidations>
  <pageMargins left="0.25" right="0.25" top="0.75" bottom="0.75" header="0.3" footer="0.3"/>
  <pageSetup paperSize="9" orientation="landscape" r:id="rId1"/>
  <headerFooter alignWithMargins="0">
    <oddHeader>&amp;L&amp;G&amp;R
&amp;F</oddHeader>
    <oddFooter>&amp;L&amp;A&amp;C&amp;G&amp;R&amp;P/&amp;N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0DCD-50C0-4F07-ADCD-0CA2D76E155B}">
  <sheetPr>
    <tabColor theme="4" tint="0.59999389629810485"/>
  </sheetPr>
  <dimension ref="A1:FJ129"/>
  <sheetViews>
    <sheetView view="pageLayout" zoomScaleNormal="100" workbookViewId="0">
      <selection activeCell="D12" sqref="D12"/>
    </sheetView>
  </sheetViews>
  <sheetFormatPr defaultColWidth="0" defaultRowHeight="0" customHeight="1" zeroHeight="1" x14ac:dyDescent="0.2"/>
  <cols>
    <col min="1" max="1" width="1.28515625" style="77" customWidth="1"/>
    <col min="2" max="2" width="17" style="77" customWidth="1"/>
    <col min="3" max="3" width="60.5703125" style="77" customWidth="1"/>
    <col min="4" max="4" width="17.140625" style="77" customWidth="1"/>
    <col min="5" max="7" width="15.42578125" style="77" customWidth="1"/>
    <col min="8" max="8" width="1.28515625" style="77" customWidth="1"/>
    <col min="9" max="9" width="7.28515625" style="77" customWidth="1"/>
    <col min="10" max="10" width="70.5703125" style="77" customWidth="1"/>
    <col min="11" max="11" width="17.140625" style="77" customWidth="1"/>
    <col min="12" max="14" width="15.42578125" style="77" customWidth="1"/>
    <col min="15" max="15" width="3.5703125" style="77" bestFit="1" customWidth="1"/>
    <col min="16" max="16" width="5" style="77" customWidth="1"/>
    <col min="17" max="17" width="17.140625" style="77" hidden="1" customWidth="1"/>
    <col min="18" max="18" width="16.7109375" style="77" hidden="1" customWidth="1"/>
    <col min="19" max="19" width="18.28515625" style="77" hidden="1" customWidth="1"/>
    <col min="20" max="20" width="18.7109375" style="77" hidden="1" customWidth="1"/>
    <col min="21" max="25" width="18.28515625" style="77" hidden="1" customWidth="1"/>
    <col min="26" max="34" width="17.140625" style="77" hidden="1" customWidth="1"/>
    <col min="35" max="35" width="18.28515625" style="77" hidden="1" customWidth="1"/>
    <col min="36" max="38" width="18.7109375" style="77" hidden="1" customWidth="1"/>
    <col min="39" max="39" width="17.7109375" style="77" hidden="1" customWidth="1"/>
    <col min="40" max="42" width="18.28515625" style="77" hidden="1" customWidth="1"/>
    <col min="43" max="45" width="18.7109375" style="77" hidden="1" customWidth="1"/>
    <col min="46" max="46" width="18.42578125" style="77" hidden="1" customWidth="1"/>
    <col min="47" max="47" width="18.7109375" style="77" hidden="1" customWidth="1"/>
    <col min="48" max="49" width="18.28515625" style="77" hidden="1" customWidth="1"/>
    <col min="50" max="50" width="18.7109375" style="77" hidden="1" customWidth="1"/>
    <col min="51" max="51" width="16.7109375" style="77" hidden="1" customWidth="1"/>
    <col min="52" max="58" width="17.140625" style="77" hidden="1" customWidth="1"/>
    <col min="59" max="62" width="18.28515625" style="77" hidden="1" customWidth="1"/>
    <col min="63" max="66" width="17.140625" style="77" hidden="1" customWidth="1"/>
    <col min="67" max="67" width="17.7109375" style="77" hidden="1" customWidth="1"/>
    <col min="68" max="69" width="18.28515625" style="77" hidden="1" customWidth="1"/>
    <col min="70" max="70" width="17.7109375" style="77" hidden="1" customWidth="1"/>
    <col min="71" max="71" width="18.28515625" style="77" hidden="1" customWidth="1"/>
    <col min="72" max="73" width="18.7109375" style="77" hidden="1" customWidth="1"/>
    <col min="74" max="80" width="18.28515625" style="77" hidden="1" customWidth="1"/>
    <col min="81" max="82" width="17.140625" style="77" hidden="1" customWidth="1"/>
    <col min="83" max="83" width="18.28515625" style="77" hidden="1" customWidth="1"/>
    <col min="84" max="84" width="17.7109375" style="77" hidden="1" customWidth="1"/>
    <col min="85" max="90" width="18.28515625" style="77" hidden="1" customWidth="1"/>
    <col min="91" max="93" width="18.7109375" style="77" hidden="1" customWidth="1"/>
    <col min="94" max="94" width="18.28515625" style="77" hidden="1" customWidth="1"/>
    <col min="95" max="97" width="18.7109375" style="77" hidden="1" customWidth="1"/>
    <col min="98" max="98" width="18.28515625" style="77" hidden="1" customWidth="1"/>
    <col min="99" max="99" width="18.140625" style="77" hidden="1" customWidth="1"/>
    <col min="100" max="100" width="18.7109375" style="77" hidden="1" customWidth="1"/>
    <col min="101" max="102" width="18.28515625" style="77" hidden="1" customWidth="1"/>
    <col min="103" max="103" width="17.7109375" style="77" hidden="1" customWidth="1"/>
    <col min="104" max="105" width="17.140625" style="77" hidden="1" customWidth="1"/>
    <col min="106" max="107" width="18.28515625" style="77" hidden="1" customWidth="1"/>
    <col min="108" max="109" width="18.7109375" style="77" hidden="1" customWidth="1"/>
    <col min="110" max="110" width="18.28515625" style="77" hidden="1" customWidth="1"/>
    <col min="111" max="112" width="18.7109375" style="77" hidden="1" customWidth="1"/>
    <col min="113" max="114" width="18.28515625" style="77" hidden="1" customWidth="1"/>
    <col min="115" max="117" width="18.7109375" style="77" hidden="1" customWidth="1"/>
    <col min="118" max="118" width="18.28515625" style="77" hidden="1" customWidth="1"/>
    <col min="119" max="119" width="18.7109375" style="77" hidden="1" customWidth="1"/>
    <col min="120" max="120" width="18.28515625" style="77" hidden="1" customWidth="1"/>
    <col min="121" max="121" width="17.7109375" style="77" hidden="1" customWidth="1"/>
    <col min="122" max="122" width="17.140625" style="77" hidden="1" customWidth="1"/>
    <col min="123" max="124" width="14.7109375" style="77" hidden="1" customWidth="1"/>
    <col min="125" max="126" width="15.140625" style="77" hidden="1" customWidth="1"/>
    <col min="127" max="127" width="15.42578125" style="77" hidden="1" customWidth="1"/>
    <col min="128" max="128" width="15" style="77" hidden="1" customWidth="1"/>
    <col min="129" max="129" width="13.7109375" style="77" hidden="1" customWidth="1"/>
    <col min="130" max="130" width="14.7109375" style="77" hidden="1" customWidth="1"/>
    <col min="131" max="131" width="17.140625" style="77" hidden="1" customWidth="1"/>
    <col min="132" max="132" width="18.28515625" style="77" hidden="1" customWidth="1"/>
    <col min="133" max="134" width="17.140625" style="77" hidden="1" customWidth="1"/>
    <col min="135" max="135" width="16.7109375" style="77" hidden="1" customWidth="1"/>
    <col min="136" max="146" width="17.140625" style="77" hidden="1" customWidth="1"/>
    <col min="147" max="147" width="17.7109375" style="77" hidden="1" customWidth="1"/>
    <col min="148" max="149" width="18.28515625" style="77" hidden="1" customWidth="1"/>
    <col min="150" max="150" width="17.140625" style="77" hidden="1" customWidth="1"/>
    <col min="151" max="166" width="18.28515625" style="77" hidden="1" customWidth="1"/>
    <col min="167" max="16384" width="9.140625" style="77" hidden="1"/>
  </cols>
  <sheetData>
    <row r="1" spans="1:154" customFormat="1" ht="5.25" customHeight="1" x14ac:dyDescent="0.35">
      <c r="A1" s="77"/>
      <c r="B1" s="1238"/>
      <c r="C1" s="1238"/>
      <c r="D1" s="1513"/>
      <c r="E1" s="1513"/>
      <c r="F1" s="1513"/>
      <c r="G1" s="1513"/>
      <c r="H1" s="77"/>
      <c r="I1" s="77"/>
      <c r="J1" s="77"/>
      <c r="K1" s="77"/>
      <c r="L1" s="77"/>
      <c r="M1" s="77"/>
      <c r="N1" s="77"/>
      <c r="O1" s="77"/>
      <c r="P1" s="77"/>
      <c r="Q1" s="77"/>
      <c r="R1" s="77"/>
      <c r="S1" s="1183"/>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row>
    <row r="2" spans="1:154" customFormat="1" ht="12.75" customHeight="1" x14ac:dyDescent="0.35">
      <c r="A2" s="77"/>
      <c r="B2" s="249" t="str">
        <f>+'0.ÍNDICE'!C24</f>
        <v>Plano Tático</v>
      </c>
      <c r="C2" s="249"/>
      <c r="D2" s="461"/>
      <c r="E2" s="461"/>
      <c r="F2" s="461"/>
      <c r="G2" s="461"/>
      <c r="H2" s="77"/>
      <c r="I2" s="77" t="str">
        <f>+B2</f>
        <v>Plano Tático</v>
      </c>
      <c r="J2" s="77"/>
      <c r="K2" s="77"/>
      <c r="L2" s="77"/>
      <c r="M2" s="77"/>
      <c r="N2" s="77"/>
      <c r="O2" s="77"/>
      <c r="P2" s="77"/>
      <c r="Q2" s="77"/>
      <c r="R2" s="77"/>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row>
    <row r="3" spans="1:154" customFormat="1" ht="25.5" customHeight="1" x14ac:dyDescent="0.35">
      <c r="A3" s="77"/>
      <c r="B3" s="1238" t="str">
        <f>+'0.ÍNDICE'!D26</f>
        <v>Plano de Investimentos (3 anos)</v>
      </c>
      <c r="C3" s="1238"/>
      <c r="D3" s="1006" t="str">
        <f>+'1.1.Ficha Emp'!D7</f>
        <v>Empresa XPTO</v>
      </c>
      <c r="E3" s="294"/>
      <c r="F3" s="294"/>
      <c r="G3" s="294"/>
      <c r="H3" s="77"/>
      <c r="I3" s="1238" t="str">
        <f>+B3</f>
        <v>Plano de Investimentos (3 anos)</v>
      </c>
      <c r="J3" s="1238"/>
      <c r="K3" s="1016" t="str">
        <f>+'2.1.1.PESTAL'!L3</f>
        <v>EXEMPLO</v>
      </c>
      <c r="L3" s="295"/>
      <c r="M3" s="451"/>
      <c r="N3" s="451"/>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row>
    <row r="4" spans="1:154" customFormat="1" ht="1.5" customHeight="1" x14ac:dyDescent="0.35">
      <c r="A4" s="77"/>
      <c r="B4" s="78"/>
      <c r="C4" s="78"/>
      <c r="D4" s="79"/>
      <c r="E4" s="79"/>
      <c r="F4" s="79"/>
      <c r="G4" s="79"/>
      <c r="H4" s="77"/>
      <c r="I4" s="78"/>
      <c r="J4" s="78"/>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row>
    <row r="5" spans="1:154" customFormat="1" ht="13.5" customHeight="1" x14ac:dyDescent="0.25">
      <c r="A5" s="77"/>
      <c r="B5" s="1558" t="s">
        <v>503</v>
      </c>
      <c r="C5" s="1558"/>
      <c r="D5" s="1558"/>
      <c r="E5" s="1558"/>
      <c r="F5" s="1558"/>
      <c r="G5" s="1558"/>
      <c r="H5" s="77"/>
      <c r="I5" s="1255" t="s">
        <v>584</v>
      </c>
      <c r="J5" s="1255"/>
      <c r="K5" s="1255"/>
      <c r="L5" s="1255"/>
      <c r="M5" s="1255"/>
      <c r="N5" s="1255"/>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row>
    <row r="6" spans="1:154" customFormat="1" ht="5.25" customHeight="1" x14ac:dyDescent="0.25">
      <c r="A6" s="77"/>
      <c r="B6" s="1558"/>
      <c r="C6" s="1558"/>
      <c r="D6" s="1558"/>
      <c r="E6" s="1558"/>
      <c r="F6" s="1558"/>
      <c r="G6" s="1558"/>
      <c r="H6" s="77"/>
      <c r="I6" s="1255"/>
      <c r="J6" s="1255"/>
      <c r="K6" s="1255"/>
      <c r="L6" s="1255"/>
      <c r="M6" s="1255"/>
      <c r="N6" s="1255"/>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row>
    <row r="7" spans="1:154" customFormat="1" ht="9.75" customHeight="1" x14ac:dyDescent="0.25">
      <c r="A7" s="77"/>
      <c r="B7" s="1558"/>
      <c r="C7" s="1558"/>
      <c r="D7" s="1558"/>
      <c r="E7" s="1558"/>
      <c r="F7" s="1558"/>
      <c r="G7" s="1558"/>
      <c r="H7" s="77"/>
      <c r="I7" s="1255"/>
      <c r="J7" s="1255"/>
      <c r="K7" s="1255"/>
      <c r="L7" s="1255"/>
      <c r="M7" s="1255"/>
      <c r="N7" s="1255"/>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row>
    <row r="8" spans="1:154" customFormat="1" ht="17.25" customHeight="1" x14ac:dyDescent="0.25">
      <c r="A8" s="77"/>
      <c r="B8" s="1245" t="str">
        <f>+'2.1.1.PESTAL'!B9</f>
        <v xml:space="preserve">            Preencha o quadro seguinte de acordo com as instruções e o exemplo à direita.</v>
      </c>
      <c r="C8" s="1245"/>
      <c r="D8" s="1245"/>
      <c r="E8" s="1245"/>
      <c r="F8" s="1245"/>
      <c r="G8" s="1245"/>
      <c r="H8" s="77"/>
      <c r="I8" s="242"/>
      <c r="J8" s="242"/>
      <c r="K8" s="242"/>
      <c r="L8" s="242"/>
      <c r="M8" s="242"/>
      <c r="N8" s="242"/>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row>
    <row r="9" spans="1:154" customFormat="1" ht="1.5" customHeight="1" thickBot="1" x14ac:dyDescent="0.3">
      <c r="A9" s="77"/>
      <c r="B9" s="77"/>
      <c r="C9" s="81"/>
      <c r="D9" s="81"/>
      <c r="E9" s="81"/>
      <c r="F9" s="81"/>
      <c r="G9" s="81"/>
      <c r="H9" s="81"/>
      <c r="I9" s="81"/>
      <c r="J9" s="81"/>
      <c r="K9" s="81"/>
      <c r="L9" s="81"/>
      <c r="M9" s="81"/>
      <c r="N9" s="81"/>
      <c r="O9" s="77"/>
      <c r="P9" s="77"/>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row>
    <row r="10" spans="1:154" customFormat="1" ht="15" customHeight="1" thickBot="1" x14ac:dyDescent="0.3">
      <c r="A10" s="77"/>
      <c r="B10" s="1260" t="str">
        <f>+'5. Sumário Executivo'!T55</f>
        <v>Ações estratégicas</v>
      </c>
      <c r="C10" s="1522"/>
      <c r="D10" s="1520" t="s">
        <v>431</v>
      </c>
      <c r="E10" s="1549" t="s">
        <v>500</v>
      </c>
      <c r="F10" s="1550"/>
      <c r="G10" s="1551"/>
      <c r="H10" s="81"/>
      <c r="I10" s="1260" t="str">
        <f>+B10</f>
        <v>Ações estratégicas</v>
      </c>
      <c r="J10" s="1261"/>
      <c r="K10" s="1522" t="str">
        <f>+D10</f>
        <v>Orçamento</v>
      </c>
      <c r="L10" s="1549" t="str">
        <f>+E10</f>
        <v>Execução</v>
      </c>
      <c r="M10" s="1550"/>
      <c r="N10" s="1551"/>
      <c r="O10" s="77"/>
      <c r="P10" s="77"/>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row>
    <row r="11" spans="1:154" customFormat="1" ht="15" customHeight="1" thickBot="1" x14ac:dyDescent="0.3">
      <c r="A11" s="77"/>
      <c r="B11" s="1476"/>
      <c r="C11" s="1556"/>
      <c r="D11" s="1548"/>
      <c r="E11" s="551">
        <f>+'1.2.Balanço'!F5</f>
        <v>2024</v>
      </c>
      <c r="F11" s="552">
        <f>+E11+1</f>
        <v>2025</v>
      </c>
      <c r="G11" s="552">
        <f t="shared" ref="G11" si="0">+F11+1</f>
        <v>2026</v>
      </c>
      <c r="H11" s="81"/>
      <c r="I11" s="1476"/>
      <c r="J11" s="1478"/>
      <c r="K11" s="1556"/>
      <c r="L11" s="552">
        <f>+E11</f>
        <v>2024</v>
      </c>
      <c r="M11" s="552">
        <f>+F11</f>
        <v>2025</v>
      </c>
      <c r="N11" s="552">
        <f>+G11</f>
        <v>2026</v>
      </c>
      <c r="O11" s="77"/>
      <c r="P11" s="77"/>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row>
    <row r="12" spans="1:154" customFormat="1" ht="15" x14ac:dyDescent="0.25">
      <c r="A12" s="77"/>
      <c r="B12" s="1552">
        <f>+'5. Sumário Executivo'!B56</f>
        <v>0</v>
      </c>
      <c r="C12" s="1553"/>
      <c r="D12" s="606"/>
      <c r="E12" s="607"/>
      <c r="F12" s="607"/>
      <c r="G12" s="608"/>
      <c r="H12" s="226"/>
      <c r="I12" s="1554" t="str">
        <f>+'5. Sumário Executivo'!T56</f>
        <v>Estabelecer contactos mais frequentes com clientes</v>
      </c>
      <c r="J12" s="1555"/>
      <c r="K12" s="577">
        <v>0</v>
      </c>
      <c r="L12" s="570"/>
      <c r="M12" s="570"/>
      <c r="N12" s="584"/>
      <c r="O12" s="77"/>
      <c r="P12" s="77"/>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row>
    <row r="13" spans="1:154" customFormat="1" ht="15" x14ac:dyDescent="0.25">
      <c r="A13" s="77"/>
      <c r="B13" s="1542">
        <f>+'5. Sumário Executivo'!B57</f>
        <v>0</v>
      </c>
      <c r="C13" s="1543"/>
      <c r="D13" s="609"/>
      <c r="E13" s="610"/>
      <c r="F13" s="610"/>
      <c r="G13" s="611"/>
      <c r="H13" s="226"/>
      <c r="I13" s="1539" t="str">
        <f>+'5. Sumário Executivo'!T57</f>
        <v>Participar em mais feiras via projetos conjuntos de internacionalização</v>
      </c>
      <c r="J13" s="1535"/>
      <c r="K13" s="578">
        <v>52500</v>
      </c>
      <c r="L13" s="571">
        <v>15000</v>
      </c>
      <c r="M13" s="572">
        <v>15000</v>
      </c>
      <c r="N13" s="585">
        <v>22500</v>
      </c>
      <c r="O13" s="77"/>
      <c r="P13" s="77"/>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row>
    <row r="14" spans="1:154" customFormat="1" ht="15" x14ac:dyDescent="0.25">
      <c r="A14" s="77"/>
      <c r="B14" s="1542">
        <f>+'5. Sumário Executivo'!B58</f>
        <v>0</v>
      </c>
      <c r="C14" s="1543"/>
      <c r="D14" s="609"/>
      <c r="E14" s="610"/>
      <c r="F14" s="610"/>
      <c r="G14" s="611"/>
      <c r="H14" s="226"/>
      <c r="I14" s="1539" t="str">
        <f>+'5. Sumário Executivo'!T58</f>
        <v>Concretizar parcerias com fornecedores, arquitetos, designers, construtores e entidades especialziadas em mercados internacionais</v>
      </c>
      <c r="J14" s="1535"/>
      <c r="K14" s="579">
        <v>9000</v>
      </c>
      <c r="L14" s="572">
        <v>3000</v>
      </c>
      <c r="M14" s="572">
        <v>3000</v>
      </c>
      <c r="N14" s="585">
        <v>3000</v>
      </c>
      <c r="O14" s="77"/>
      <c r="P14" s="77"/>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row>
    <row r="15" spans="1:154" customFormat="1" ht="15" x14ac:dyDescent="0.25">
      <c r="A15" s="77"/>
      <c r="B15" s="1542">
        <f>+'5. Sumário Executivo'!B59</f>
        <v>0</v>
      </c>
      <c r="C15" s="1543"/>
      <c r="D15" s="612"/>
      <c r="E15" s="613"/>
      <c r="F15" s="613"/>
      <c r="G15" s="614"/>
      <c r="H15" s="226"/>
      <c r="I15" s="1539" t="str">
        <f>+'5. Sumário Executivo'!T59</f>
        <v>Realizar mais ações de comunicação digital</v>
      </c>
      <c r="J15" s="1535"/>
      <c r="K15" s="580">
        <v>0</v>
      </c>
      <c r="L15" s="573"/>
      <c r="M15" s="573"/>
      <c r="N15" s="586"/>
      <c r="O15" s="77"/>
      <c r="P15" s="77"/>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row>
    <row r="16" spans="1:154" customFormat="1" ht="15" x14ac:dyDescent="0.25">
      <c r="A16" s="77"/>
      <c r="B16" s="1542">
        <f>+'5. Sumário Executivo'!B60</f>
        <v>0</v>
      </c>
      <c r="C16" s="1543"/>
      <c r="D16" s="609"/>
      <c r="E16" s="610"/>
      <c r="F16" s="610"/>
      <c r="G16" s="611"/>
      <c r="H16" s="226"/>
      <c r="I16" s="1539" t="str">
        <f>+'5. Sumário Executivo'!T60</f>
        <v>Contratar vendedores com vasta rede de contactos</v>
      </c>
      <c r="J16" s="1535"/>
      <c r="K16" s="581">
        <v>103950</v>
      </c>
      <c r="L16" s="574">
        <f>25987.5*1</f>
        <v>25987.5</v>
      </c>
      <c r="M16" s="574">
        <f>25987.5*1</f>
        <v>25987.5</v>
      </c>
      <c r="N16" s="587">
        <f>25987.5*2</f>
        <v>51975</v>
      </c>
      <c r="O16" s="77"/>
      <c r="P16" s="77"/>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row>
    <row r="17" spans="1:154" customFormat="1" ht="15" x14ac:dyDescent="0.25">
      <c r="A17" s="77"/>
      <c r="B17" s="1542">
        <f>+'5. Sumário Executivo'!B61</f>
        <v>0</v>
      </c>
      <c r="C17" s="1543"/>
      <c r="D17" s="609"/>
      <c r="E17" s="610"/>
      <c r="F17" s="610"/>
      <c r="G17" s="611"/>
      <c r="H17" s="226"/>
      <c r="I17" s="1539" t="str">
        <f>+'5. Sumário Executivo'!T61</f>
        <v>Contactar potenciais clientes da Europa e América</v>
      </c>
      <c r="J17" s="1535"/>
      <c r="K17" s="581">
        <v>0</v>
      </c>
      <c r="L17" s="574"/>
      <c r="M17" s="574"/>
      <c r="N17" s="587"/>
      <c r="O17" s="77"/>
      <c r="P17" s="77"/>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row>
    <row r="18" spans="1:154" customFormat="1" ht="15" x14ac:dyDescent="0.25">
      <c r="A18" s="77"/>
      <c r="B18" s="1542">
        <f>+'5. Sumário Executivo'!B62</f>
        <v>0</v>
      </c>
      <c r="C18" s="1543"/>
      <c r="D18" s="609"/>
      <c r="E18" s="610"/>
      <c r="F18" s="610"/>
      <c r="G18" s="611"/>
      <c r="H18" s="226"/>
      <c r="I18" s="1539" t="str">
        <f>+'5. Sumário Executivo'!T62</f>
        <v>Adquirir direitos sobre nova jazida</v>
      </c>
      <c r="J18" s="1535"/>
      <c r="K18" s="581">
        <v>200000</v>
      </c>
      <c r="L18" s="574"/>
      <c r="M18" s="574"/>
      <c r="N18" s="587">
        <v>200000</v>
      </c>
      <c r="O18" s="77"/>
      <c r="P18" s="77"/>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row>
    <row r="19" spans="1:154" customFormat="1" ht="15" x14ac:dyDescent="0.25">
      <c r="A19" s="77"/>
      <c r="B19" s="1542">
        <f>+'5. Sumário Executivo'!B63</f>
        <v>0</v>
      </c>
      <c r="C19" s="1543"/>
      <c r="D19" s="609"/>
      <c r="E19" s="610"/>
      <c r="F19" s="610"/>
      <c r="G19" s="611"/>
      <c r="H19" s="84"/>
      <c r="I19" s="1539" t="str">
        <f>+'5. Sumário Executivo'!T63</f>
        <v>Catalogar produtos (ex.ETIM)</v>
      </c>
      <c r="J19" s="1535"/>
      <c r="K19" s="581">
        <v>0</v>
      </c>
      <c r="L19" s="574"/>
      <c r="M19" s="574"/>
      <c r="N19" s="587"/>
      <c r="O19" s="77"/>
      <c r="P19" s="77"/>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row>
    <row r="20" spans="1:154" customFormat="1" ht="15" x14ac:dyDescent="0.25">
      <c r="A20" s="77"/>
      <c r="B20" s="1542">
        <f>+'5. Sumário Executivo'!B64</f>
        <v>0</v>
      </c>
      <c r="C20" s="1543"/>
      <c r="D20" s="609"/>
      <c r="E20" s="610"/>
      <c r="F20" s="610"/>
      <c r="G20" s="611"/>
      <c r="H20" s="84"/>
      <c r="I20" s="1539" t="str">
        <f>+'5. Sumário Executivo'!T64</f>
        <v>Participar em projetos de formação PME</v>
      </c>
      <c r="J20" s="1535"/>
      <c r="K20" s="581">
        <v>1260</v>
      </c>
      <c r="L20" s="574">
        <v>630</v>
      </c>
      <c r="M20" s="574">
        <v>630</v>
      </c>
      <c r="N20" s="587"/>
      <c r="O20" s="77"/>
      <c r="P20" s="77"/>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row>
    <row r="21" spans="1:154" customFormat="1" ht="15" x14ac:dyDescent="0.25">
      <c r="A21" s="77"/>
      <c r="B21" s="1542">
        <f>+'5. Sumário Executivo'!B65</f>
        <v>0</v>
      </c>
      <c r="C21" s="1543"/>
      <c r="D21" s="609"/>
      <c r="E21" s="610"/>
      <c r="F21" s="610"/>
      <c r="G21" s="611"/>
      <c r="H21" s="84"/>
      <c r="I21" s="1539" t="str">
        <f>+'5. Sumário Executivo'!T65</f>
        <v>Implementar medidas de otimização e automação dos processos</v>
      </c>
      <c r="J21" s="1535"/>
      <c r="K21" s="581">
        <v>3000</v>
      </c>
      <c r="L21" s="574">
        <v>1000</v>
      </c>
      <c r="M21" s="574">
        <v>1000</v>
      </c>
      <c r="N21" s="587">
        <v>1000</v>
      </c>
      <c r="O21" s="77"/>
      <c r="P21" s="77"/>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row>
    <row r="22" spans="1:154" customFormat="1" ht="15" x14ac:dyDescent="0.25">
      <c r="A22" s="77"/>
      <c r="B22" s="1542">
        <f>+'5. Sumário Executivo'!B66</f>
        <v>0</v>
      </c>
      <c r="C22" s="1543"/>
      <c r="D22" s="609"/>
      <c r="E22" s="610"/>
      <c r="F22" s="610"/>
      <c r="G22" s="611"/>
      <c r="H22" s="84"/>
      <c r="I22" s="1539" t="str">
        <f>+'5. Sumário Executivo'!T66</f>
        <v>Diversificação dos fornecedores</v>
      </c>
      <c r="J22" s="1535"/>
      <c r="K22" s="581">
        <v>0</v>
      </c>
      <c r="L22" s="574"/>
      <c r="M22" s="574"/>
      <c r="N22" s="587"/>
      <c r="O22" s="77"/>
      <c r="P22" s="77"/>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row>
    <row r="23" spans="1:154" customFormat="1" ht="15" x14ac:dyDescent="0.25">
      <c r="A23" s="77"/>
      <c r="B23" s="1542">
        <f>+'5. Sumário Executivo'!B67</f>
        <v>0</v>
      </c>
      <c r="C23" s="1543"/>
      <c r="D23" s="609"/>
      <c r="E23" s="610"/>
      <c r="F23" s="610"/>
      <c r="G23" s="611"/>
      <c r="H23" s="84"/>
      <c r="I23" s="1539" t="str">
        <f>+'5. Sumário Executivo'!T67</f>
        <v>Renovar equipamento menos eficiente</v>
      </c>
      <c r="J23" s="1535"/>
      <c r="K23" s="581">
        <v>200000</v>
      </c>
      <c r="L23" s="574">
        <v>100000</v>
      </c>
      <c r="M23" s="574">
        <v>100000</v>
      </c>
      <c r="N23" s="587"/>
      <c r="O23" s="77"/>
      <c r="P23" s="77"/>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row>
    <row r="24" spans="1:154" customFormat="1" ht="28.5" customHeight="1" x14ac:dyDescent="0.25">
      <c r="A24" s="77"/>
      <c r="B24" s="1542">
        <f>+'5. Sumário Executivo'!B68</f>
        <v>0</v>
      </c>
      <c r="C24" s="1543"/>
      <c r="D24" s="609"/>
      <c r="E24" s="610"/>
      <c r="F24" s="610"/>
      <c r="G24" s="611"/>
      <c r="H24" s="84"/>
      <c r="I24" s="1539" t="str">
        <f>+'5. Sumário Executivo'!T68</f>
        <v>Criação de um site e marketplace apto para encomendas internacionais, com apoio ao cliente, e serviço de costumização da encomenda, e integração de gestão de stocks</v>
      </c>
      <c r="J24" s="1535"/>
      <c r="K24" s="581">
        <v>40000</v>
      </c>
      <c r="L24" s="574">
        <v>40000</v>
      </c>
      <c r="M24" s="574"/>
      <c r="N24" s="587"/>
      <c r="O24" s="77"/>
      <c r="P24" s="77"/>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row>
    <row r="25" spans="1:154" customFormat="1" ht="15" x14ac:dyDescent="0.25">
      <c r="A25" s="77"/>
      <c r="B25" s="1542">
        <f>+'5. Sumário Executivo'!B69</f>
        <v>0</v>
      </c>
      <c r="C25" s="1543"/>
      <c r="D25" s="609"/>
      <c r="E25" s="610"/>
      <c r="F25" s="610"/>
      <c r="G25" s="611"/>
      <c r="H25" s="84"/>
      <c r="I25" s="1539" t="str">
        <f>+'5. Sumário Executivo'!T69</f>
        <v>Contactos de followup personalizados com clientes</v>
      </c>
      <c r="J25" s="1535"/>
      <c r="K25" s="581">
        <v>0</v>
      </c>
      <c r="L25" s="574"/>
      <c r="M25" s="574"/>
      <c r="N25" s="587"/>
      <c r="O25" s="77"/>
      <c r="P25" s="77"/>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row>
    <row r="26" spans="1:154" customFormat="1" ht="15" x14ac:dyDescent="0.25">
      <c r="A26" s="77"/>
      <c r="B26" s="1542">
        <f>+'5. Sumário Executivo'!B70</f>
        <v>0</v>
      </c>
      <c r="C26" s="1543"/>
      <c r="D26" s="609"/>
      <c r="E26" s="610"/>
      <c r="F26" s="610"/>
      <c r="G26" s="611"/>
      <c r="H26" s="226"/>
      <c r="I26" s="1539" t="str">
        <f>+'5. Sumário Executivo'!T70</f>
        <v>Desenvolver planos anuais de formação (foco na inovação, comércio internacional e avaliação de projetos)</v>
      </c>
      <c r="J26" s="1535"/>
      <c r="K26" s="581">
        <v>0</v>
      </c>
      <c r="L26" s="574"/>
      <c r="M26" s="574"/>
      <c r="N26" s="587"/>
      <c r="O26" s="77"/>
      <c r="P26" s="77"/>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row>
    <row r="27" spans="1:154" customFormat="1" ht="15" x14ac:dyDescent="0.25">
      <c r="A27" s="77"/>
      <c r="B27" s="1542">
        <f>+'5. Sumário Executivo'!B71</f>
        <v>0</v>
      </c>
      <c r="C27" s="1543"/>
      <c r="D27" s="615"/>
      <c r="E27" s="616"/>
      <c r="F27" s="616"/>
      <c r="G27" s="617"/>
      <c r="H27" s="226"/>
      <c r="I27" s="1539" t="str">
        <f>+'5. Sumário Executivo'!T71</f>
        <v>Formalizar programa de estágios na produção</v>
      </c>
      <c r="J27" s="1535"/>
      <c r="K27" s="582">
        <f>SUM(L27:N27)</f>
        <v>131496.75</v>
      </c>
      <c r="L27" s="575">
        <f>14610.75*2*0.75</f>
        <v>21916.125</v>
      </c>
      <c r="M27" s="575">
        <f>14610.75*2*0.75+14610.75*2</f>
        <v>51137.625</v>
      </c>
      <c r="N27" s="588">
        <f>14610.75*4*0.75+14610.75*1</f>
        <v>58443</v>
      </c>
      <c r="O27" s="77"/>
      <c r="P27" s="77"/>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row>
    <row r="28" spans="1:154" customFormat="1" ht="15" x14ac:dyDescent="0.25">
      <c r="A28" s="77"/>
      <c r="B28" s="1542">
        <f>+'5. Sumário Executivo'!B72</f>
        <v>0</v>
      </c>
      <c r="C28" s="1543"/>
      <c r="D28" s="615"/>
      <c r="E28" s="616"/>
      <c r="F28" s="616"/>
      <c r="G28" s="617"/>
      <c r="H28" s="226"/>
      <c r="I28" s="1539" t="str">
        <f>+'5. Sumário Executivo'!T72</f>
        <v>Realizar eventos de teambuilding</v>
      </c>
      <c r="J28" s="1535"/>
      <c r="K28" s="582">
        <v>6000</v>
      </c>
      <c r="L28" s="575">
        <v>2000</v>
      </c>
      <c r="M28" s="575">
        <v>2000</v>
      </c>
      <c r="N28" s="588">
        <v>2000</v>
      </c>
      <c r="O28" s="77"/>
      <c r="P28" s="77"/>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row>
    <row r="29" spans="1:154" customFormat="1" ht="15" x14ac:dyDescent="0.25">
      <c r="A29" s="77"/>
      <c r="B29" s="1542">
        <f>+'5. Sumário Executivo'!B73</f>
        <v>0</v>
      </c>
      <c r="C29" s="1543"/>
      <c r="D29" s="615"/>
      <c r="E29" s="616"/>
      <c r="F29" s="616"/>
      <c r="G29" s="617"/>
      <c r="H29" s="226"/>
      <c r="I29" s="1539" t="str">
        <f>+'5. Sumário Executivo'!T73</f>
        <v>Política de incentivos aos colaboradores</v>
      </c>
      <c r="J29" s="1535"/>
      <c r="K29" s="582">
        <v>0</v>
      </c>
      <c r="L29" s="575"/>
      <c r="M29" s="575"/>
      <c r="N29" s="588"/>
      <c r="O29" s="77"/>
      <c r="P29" s="77"/>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row>
    <row r="30" spans="1:154" customFormat="1" ht="15" x14ac:dyDescent="0.25">
      <c r="A30" s="77"/>
      <c r="B30" s="1542">
        <f>+'5. Sumário Executivo'!B74</f>
        <v>0</v>
      </c>
      <c r="C30" s="1543"/>
      <c r="D30" s="615"/>
      <c r="E30" s="616"/>
      <c r="F30" s="616"/>
      <c r="G30" s="617"/>
      <c r="H30" s="226"/>
      <c r="I30" s="1539" t="str">
        <f>+'5. Sumário Executivo'!T74</f>
        <v>Certificar produtos ou processos</v>
      </c>
      <c r="J30" s="1535"/>
      <c r="K30" s="582">
        <v>10000</v>
      </c>
      <c r="L30" s="575">
        <v>5000</v>
      </c>
      <c r="M30" s="575"/>
      <c r="N30" s="588">
        <v>5000</v>
      </c>
      <c r="O30" s="77"/>
      <c r="P30" s="77"/>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row>
    <row r="31" spans="1:154" customFormat="1" ht="15" x14ac:dyDescent="0.25">
      <c r="A31" s="77"/>
      <c r="B31" s="1542">
        <f>+'5. Sumário Executivo'!B75</f>
        <v>0</v>
      </c>
      <c r="C31" s="1543"/>
      <c r="D31" s="615"/>
      <c r="E31" s="616"/>
      <c r="F31" s="616"/>
      <c r="G31" s="617"/>
      <c r="H31" s="226"/>
      <c r="I31" s="1539" t="str">
        <f>+'5. Sumário Executivo'!T75</f>
        <v>Realizar candidaturas à internacionalização, digitalização/ecommerce e inovação</v>
      </c>
      <c r="J31" s="1535"/>
      <c r="K31" s="582">
        <v>20000</v>
      </c>
      <c r="L31" s="575">
        <f>15000</f>
        <v>15000</v>
      </c>
      <c r="M31" s="575">
        <v>5000</v>
      </c>
      <c r="N31" s="588">
        <v>5000</v>
      </c>
      <c r="O31" s="77"/>
      <c r="P31" s="77"/>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row>
    <row r="32" spans="1:154" customFormat="1" ht="15" x14ac:dyDescent="0.25">
      <c r="A32" s="77"/>
      <c r="B32" s="1542">
        <f>+'5. Sumário Executivo'!B76</f>
        <v>0</v>
      </c>
      <c r="C32" s="1543"/>
      <c r="D32" s="615"/>
      <c r="E32" s="616"/>
      <c r="F32" s="616"/>
      <c r="G32" s="617"/>
      <c r="H32" s="226"/>
      <c r="I32" s="1539" t="str">
        <f>+'5. Sumário Executivo'!T76</f>
        <v>Descontinuar atividades/produtos identificados como não rentáveis</v>
      </c>
      <c r="J32" s="1535"/>
      <c r="K32" s="582">
        <v>0</v>
      </c>
      <c r="L32" s="575"/>
      <c r="M32" s="575"/>
      <c r="N32" s="588"/>
      <c r="O32" s="77"/>
      <c r="P32" s="77"/>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row>
    <row r="33" spans="1:154" customFormat="1" ht="15" x14ac:dyDescent="0.25">
      <c r="A33" s="77"/>
      <c r="B33" s="1542">
        <f>+'5. Sumário Executivo'!B77</f>
        <v>0</v>
      </c>
      <c r="C33" s="1543"/>
      <c r="D33" s="615"/>
      <c r="E33" s="616"/>
      <c r="F33" s="616"/>
      <c r="G33" s="617"/>
      <c r="H33" s="226"/>
      <c r="I33" s="1539" t="str">
        <f>+'5. Sumário Executivo'!T77</f>
        <v>Criar um manual de procedimentos para redução de impacte ambiental e incorporação de circularidade</v>
      </c>
      <c r="J33" s="1535"/>
      <c r="K33" s="582">
        <v>0</v>
      </c>
      <c r="L33" s="575"/>
      <c r="M33" s="575"/>
      <c r="N33" s="588"/>
      <c r="O33" s="77"/>
      <c r="P33" s="77"/>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row>
    <row r="34" spans="1:154" customFormat="1" ht="15" x14ac:dyDescent="0.25">
      <c r="A34" s="77"/>
      <c r="B34" s="1542">
        <f>+'5. Sumário Executivo'!B78</f>
        <v>0</v>
      </c>
      <c r="C34" s="1543"/>
      <c r="D34" s="615"/>
      <c r="E34" s="616"/>
      <c r="F34" s="616"/>
      <c r="G34" s="617"/>
      <c r="H34" s="226"/>
      <c r="I34" s="1539"/>
      <c r="J34" s="1535"/>
      <c r="K34" s="582"/>
      <c r="L34" s="575"/>
      <c r="M34" s="575"/>
      <c r="N34" s="588"/>
      <c r="O34" s="77"/>
      <c r="P34" s="77"/>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row>
    <row r="35" spans="1:154" customFormat="1" ht="15.75" thickBot="1" x14ac:dyDescent="0.3">
      <c r="A35" s="77"/>
      <c r="B35" s="1544">
        <f>+'5. Sumário Executivo'!B79</f>
        <v>0</v>
      </c>
      <c r="C35" s="1545"/>
      <c r="D35" s="618"/>
      <c r="E35" s="619"/>
      <c r="F35" s="619"/>
      <c r="G35" s="620"/>
      <c r="H35" s="226"/>
      <c r="I35" s="1540"/>
      <c r="J35" s="1541"/>
      <c r="K35" s="583"/>
      <c r="L35" s="576"/>
      <c r="M35" s="576"/>
      <c r="N35" s="589"/>
      <c r="O35" s="77"/>
      <c r="P35" s="77"/>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row>
    <row r="36" spans="1:154" ht="13.5" customHeight="1" x14ac:dyDescent="0.2"/>
    <row r="37" spans="1:154" ht="13.5" customHeight="1" x14ac:dyDescent="0.2"/>
    <row r="38" spans="1:154" ht="13.5" customHeight="1" x14ac:dyDescent="0.2"/>
    <row r="39" spans="1:154" ht="13.5" customHeight="1" x14ac:dyDescent="0.2"/>
    <row r="40" spans="1:154" ht="13.5" customHeight="1" x14ac:dyDescent="0.2"/>
    <row r="41" spans="1:154" ht="13.5" customHeight="1" x14ac:dyDescent="0.2"/>
    <row r="42" spans="1:154" ht="13.5" customHeight="1" x14ac:dyDescent="0.2"/>
    <row r="43" spans="1:154" ht="13.5" hidden="1" customHeight="1" x14ac:dyDescent="0.2"/>
    <row r="44" spans="1:154" ht="13.5" hidden="1" customHeight="1" x14ac:dyDescent="0.2"/>
    <row r="45" spans="1:154" ht="13.5" hidden="1" customHeight="1" x14ac:dyDescent="0.2"/>
    <row r="46" spans="1:154" ht="13.5" hidden="1" customHeight="1" x14ac:dyDescent="0.2"/>
    <row r="47" spans="1:154" ht="13.5" hidden="1" customHeight="1" x14ac:dyDescent="0.2"/>
    <row r="48" spans="1:154" ht="13.5" hidden="1" customHeight="1" x14ac:dyDescent="0.2"/>
    <row r="49" s="77" customFormat="1" ht="13.5" hidden="1" customHeight="1" x14ac:dyDescent="0.2"/>
    <row r="50" s="77" customFormat="1" ht="13.5" hidden="1" customHeight="1" x14ac:dyDescent="0.2"/>
    <row r="51" s="77" customFormat="1" ht="13.5" hidden="1" customHeight="1" x14ac:dyDescent="0.2"/>
    <row r="52" s="77" customFormat="1" ht="13.5" hidden="1" customHeight="1" x14ac:dyDescent="0.2"/>
    <row r="53" s="77" customFormat="1" ht="13.5" hidden="1" customHeight="1" x14ac:dyDescent="0.2"/>
    <row r="54" s="77" customFormat="1" ht="13.5" hidden="1" customHeight="1" x14ac:dyDescent="0.2"/>
    <row r="55" s="77" customFormat="1" ht="13.5" hidden="1" customHeight="1" x14ac:dyDescent="0.2"/>
    <row r="56" s="77" customFormat="1" ht="13.5" hidden="1" customHeight="1" x14ac:dyDescent="0.2"/>
    <row r="57" s="77" customFormat="1" ht="13.5" hidden="1" customHeight="1" x14ac:dyDescent="0.2"/>
    <row r="58" s="77" customFormat="1" ht="13.5" hidden="1" customHeight="1" x14ac:dyDescent="0.2"/>
    <row r="59" s="77" customFormat="1" ht="13.5" hidden="1" customHeight="1" x14ac:dyDescent="0.2"/>
    <row r="60" s="77" customFormat="1" ht="13.5" hidden="1" customHeight="1" x14ac:dyDescent="0.2"/>
    <row r="61" s="77" customFormat="1" ht="13.5" hidden="1" customHeight="1" x14ac:dyDescent="0.2"/>
    <row r="62" s="77" customFormat="1" ht="13.5" hidden="1" customHeight="1" x14ac:dyDescent="0.2"/>
    <row r="63" s="77" customFormat="1" ht="13.5" hidden="1" customHeight="1" x14ac:dyDescent="0.2"/>
    <row r="64" s="77" customFormat="1" ht="13.5" hidden="1" customHeight="1" x14ac:dyDescent="0.2"/>
    <row r="65" s="77" customFormat="1" ht="13.5" hidden="1" customHeight="1" x14ac:dyDescent="0.2"/>
    <row r="66" s="77" customFormat="1" ht="13.5" hidden="1" customHeight="1" x14ac:dyDescent="0.2"/>
    <row r="67" s="77" customFormat="1" ht="13.5" hidden="1" customHeight="1" x14ac:dyDescent="0.2"/>
    <row r="68" s="77" customFormat="1" ht="13.5" hidden="1" customHeight="1" x14ac:dyDescent="0.2"/>
    <row r="69" s="77" customFormat="1" ht="13.5" hidden="1" customHeight="1" x14ac:dyDescent="0.2"/>
    <row r="70" s="77" customFormat="1" ht="13.5" hidden="1" customHeight="1" x14ac:dyDescent="0.2"/>
    <row r="71" s="77" customFormat="1" ht="13.5" hidden="1" customHeight="1" x14ac:dyDescent="0.2"/>
    <row r="72" s="77" customFormat="1" ht="13.5" hidden="1" customHeight="1" x14ac:dyDescent="0.2"/>
    <row r="73" s="77" customFormat="1" ht="13.5" hidden="1" customHeight="1" x14ac:dyDescent="0.2"/>
    <row r="74" s="77" customFormat="1" ht="13.5" hidden="1" customHeight="1" x14ac:dyDescent="0.2"/>
    <row r="75" s="77" customFormat="1" ht="13.5" hidden="1" customHeight="1" x14ac:dyDescent="0.2"/>
    <row r="76" s="77" customFormat="1" ht="13.5" hidden="1" customHeight="1" x14ac:dyDescent="0.2"/>
    <row r="77" s="77" customFormat="1" ht="13.5" hidden="1" customHeight="1" x14ac:dyDescent="0.2"/>
    <row r="78" s="77" customFormat="1" ht="13.5" hidden="1" customHeight="1" x14ac:dyDescent="0.2"/>
    <row r="79" s="77" customFormat="1" ht="13.5" hidden="1" customHeight="1" x14ac:dyDescent="0.2"/>
    <row r="80" s="77" customFormat="1" ht="13.5" hidden="1" customHeight="1" x14ac:dyDescent="0.2"/>
    <row r="81" s="77" customFormat="1" ht="13.5" hidden="1" customHeight="1" x14ac:dyDescent="0.2"/>
    <row r="82" s="77" customFormat="1" ht="13.5" hidden="1" customHeight="1" x14ac:dyDescent="0.2"/>
    <row r="83" s="77" customFormat="1" ht="13.5" hidden="1" customHeight="1" x14ac:dyDescent="0.2"/>
    <row r="84" s="77" customFormat="1" ht="13.5" hidden="1" customHeight="1" x14ac:dyDescent="0.2"/>
    <row r="85" s="77" customFormat="1" ht="13.5" hidden="1" customHeight="1" x14ac:dyDescent="0.2"/>
    <row r="86" s="77" customFormat="1" ht="13.5" hidden="1" customHeight="1" x14ac:dyDescent="0.2"/>
    <row r="87" s="77" customFormat="1" ht="13.5" hidden="1" customHeight="1" x14ac:dyDescent="0.2"/>
    <row r="88" s="77" customFormat="1" ht="13.5" hidden="1" customHeight="1" x14ac:dyDescent="0.2"/>
    <row r="89" s="77" customFormat="1" ht="13.5" hidden="1" customHeight="1" x14ac:dyDescent="0.2"/>
    <row r="90" s="77" customFormat="1" ht="13.5" hidden="1" customHeight="1" x14ac:dyDescent="0.2"/>
    <row r="91" s="77" customFormat="1" ht="13.5" hidden="1" customHeight="1" x14ac:dyDescent="0.2"/>
    <row r="92" s="77" customFormat="1" ht="13.5" hidden="1" customHeight="1" x14ac:dyDescent="0.2"/>
    <row r="93" s="77" customFormat="1" ht="13.5" hidden="1" customHeight="1" x14ac:dyDescent="0.2"/>
    <row r="94" s="77" customFormat="1" ht="13.5" hidden="1" customHeight="1" x14ac:dyDescent="0.2"/>
    <row r="95" s="77" customFormat="1" ht="13.5" hidden="1" customHeight="1" x14ac:dyDescent="0.2"/>
    <row r="96" s="77" customFormat="1" ht="13.5" hidden="1" customHeight="1" x14ac:dyDescent="0.2"/>
    <row r="97" s="77" customFormat="1" ht="13.5" hidden="1" customHeight="1" x14ac:dyDescent="0.2"/>
    <row r="98" s="77" customFormat="1" ht="13.5" hidden="1" customHeight="1" x14ac:dyDescent="0.2"/>
    <row r="99" s="77" customFormat="1" ht="13.5" hidden="1" customHeight="1" x14ac:dyDescent="0.2"/>
    <row r="100" s="77" customFormat="1" ht="13.5" hidden="1" customHeight="1" x14ac:dyDescent="0.2"/>
    <row r="101" s="77" customFormat="1" ht="13.5" hidden="1" customHeight="1" x14ac:dyDescent="0.2"/>
    <row r="102" s="77" customFormat="1" ht="13.5" hidden="1" customHeight="1" x14ac:dyDescent="0.2"/>
    <row r="103" s="77" customFormat="1" ht="13.5" hidden="1" customHeight="1" x14ac:dyDescent="0.2"/>
    <row r="104" s="77" customFormat="1" ht="13.5" hidden="1" customHeight="1" x14ac:dyDescent="0.2"/>
    <row r="105" s="77" customFormat="1" ht="13.5" hidden="1" customHeight="1" x14ac:dyDescent="0.2"/>
    <row r="106" s="77" customFormat="1" ht="13.5" hidden="1" customHeight="1" x14ac:dyDescent="0.2"/>
    <row r="107" s="77" customFormat="1" ht="13.5" hidden="1" customHeight="1" x14ac:dyDescent="0.2"/>
    <row r="108" s="77" customFormat="1" ht="15" hidden="1" customHeight="1" x14ac:dyDescent="0.2"/>
    <row r="109" s="77" customFormat="1" ht="15" hidden="1" customHeight="1" x14ac:dyDescent="0.2"/>
    <row r="110" s="77" customFormat="1" ht="15" hidden="1" customHeight="1" x14ac:dyDescent="0.2"/>
    <row r="111" s="77" customFormat="1" ht="15" hidden="1" customHeight="1" x14ac:dyDescent="0.2"/>
    <row r="112" s="77" customFormat="1" ht="15" hidden="1" customHeight="1" x14ac:dyDescent="0.2"/>
    <row r="113" s="77" customFormat="1" ht="15" hidden="1" customHeight="1" x14ac:dyDescent="0.2"/>
    <row r="114" s="77" customFormat="1" ht="15" hidden="1" customHeight="1" x14ac:dyDescent="0.2"/>
    <row r="115" s="77" customFormat="1" ht="15" hidden="1" customHeight="1" x14ac:dyDescent="0.2"/>
    <row r="116" s="77" customFormat="1" ht="15" hidden="1" customHeight="1" x14ac:dyDescent="0.2"/>
    <row r="117" s="77" customFormat="1" ht="15" hidden="1" customHeight="1" x14ac:dyDescent="0.2"/>
    <row r="118" s="77" customFormat="1" ht="15" hidden="1" customHeight="1" x14ac:dyDescent="0.2"/>
    <row r="119" s="77" customFormat="1" ht="15" hidden="1" customHeight="1" x14ac:dyDescent="0.2"/>
    <row r="120" s="77" customFormat="1" ht="15" hidden="1" customHeight="1" x14ac:dyDescent="0.2"/>
    <row r="121" s="77" customFormat="1" ht="15" hidden="1" customHeight="1" x14ac:dyDescent="0.2"/>
    <row r="122" s="77" customFormat="1" ht="15" hidden="1" customHeight="1" x14ac:dyDescent="0.2"/>
    <row r="123" s="77" customFormat="1" ht="15" hidden="1" customHeight="1" x14ac:dyDescent="0.2"/>
    <row r="124" s="77" customFormat="1" ht="15" hidden="1" customHeight="1" x14ac:dyDescent="0.2"/>
    <row r="125" s="77" customFormat="1" ht="15" hidden="1" customHeight="1" x14ac:dyDescent="0.2"/>
    <row r="126" s="77" customFormat="1" ht="15" hidden="1" customHeight="1" x14ac:dyDescent="0.2"/>
    <row r="127" s="77" customFormat="1" ht="15" hidden="1" customHeight="1" x14ac:dyDescent="0.2"/>
    <row r="128" s="77" customFormat="1" ht="15" hidden="1" customHeight="1" x14ac:dyDescent="0.2"/>
    <row r="129" s="77" customFormat="1" ht="15" hidden="1" customHeight="1" x14ac:dyDescent="0.2"/>
  </sheetData>
  <sheetProtection sheet="1" objects="1" scenarios="1"/>
  <mergeCells count="78">
    <mergeCell ref="B8:G8"/>
    <mergeCell ref="CU1:DB1"/>
    <mergeCell ref="DC1:DJ1"/>
    <mergeCell ref="DK1:DR1"/>
    <mergeCell ref="DS1:DZ1"/>
    <mergeCell ref="AY1:BF1"/>
    <mergeCell ref="BG1:BN1"/>
    <mergeCell ref="BO1:BV1"/>
    <mergeCell ref="BW1:CD1"/>
    <mergeCell ref="CE1:CL1"/>
    <mergeCell ref="CM1:CT1"/>
    <mergeCell ref="B1:C1"/>
    <mergeCell ref="D1:G1"/>
    <mergeCell ref="S1:Z1"/>
    <mergeCell ref="AA1:AH1"/>
    <mergeCell ref="AI1:AP1"/>
    <mergeCell ref="EQ1:EX1"/>
    <mergeCell ref="B3:C3"/>
    <mergeCell ref="I3:J3"/>
    <mergeCell ref="B5:G7"/>
    <mergeCell ref="I5:N7"/>
    <mergeCell ref="EA1:EH1"/>
    <mergeCell ref="EI1:EP1"/>
    <mergeCell ref="AQ1:AX1"/>
    <mergeCell ref="L10:N10"/>
    <mergeCell ref="B12:C12"/>
    <mergeCell ref="I12:J12"/>
    <mergeCell ref="B13:C13"/>
    <mergeCell ref="I13:J13"/>
    <mergeCell ref="B10:C11"/>
    <mergeCell ref="D10:D11"/>
    <mergeCell ref="E10:G10"/>
    <mergeCell ref="I10:J11"/>
    <mergeCell ref="K10:K11"/>
    <mergeCell ref="B14:C14"/>
    <mergeCell ref="I14:J14"/>
    <mergeCell ref="B15:C15"/>
    <mergeCell ref="I15:J15"/>
    <mergeCell ref="B16:C16"/>
    <mergeCell ref="I16:J16"/>
    <mergeCell ref="B17:C17"/>
    <mergeCell ref="I17:J17"/>
    <mergeCell ref="B18:C18"/>
    <mergeCell ref="I18:J18"/>
    <mergeCell ref="B19:C19"/>
    <mergeCell ref="I19:J19"/>
    <mergeCell ref="B20:C20"/>
    <mergeCell ref="I20:J20"/>
    <mergeCell ref="B21:C21"/>
    <mergeCell ref="I21:J21"/>
    <mergeCell ref="B22:C22"/>
    <mergeCell ref="I22:J22"/>
    <mergeCell ref="B23:C23"/>
    <mergeCell ref="I23:J23"/>
    <mergeCell ref="B24:C24"/>
    <mergeCell ref="I24:J24"/>
    <mergeCell ref="B25:C25"/>
    <mergeCell ref="I25:J25"/>
    <mergeCell ref="B26:C26"/>
    <mergeCell ref="I26:J26"/>
    <mergeCell ref="B27:C27"/>
    <mergeCell ref="I27:J27"/>
    <mergeCell ref="B28:C28"/>
    <mergeCell ref="I28:J28"/>
    <mergeCell ref="B29:C29"/>
    <mergeCell ref="I29:J29"/>
    <mergeCell ref="B30:C30"/>
    <mergeCell ref="I30:J30"/>
    <mergeCell ref="B31:C31"/>
    <mergeCell ref="I31:J31"/>
    <mergeCell ref="B35:C35"/>
    <mergeCell ref="I35:J35"/>
    <mergeCell ref="B32:C32"/>
    <mergeCell ref="I32:J32"/>
    <mergeCell ref="B33:C33"/>
    <mergeCell ref="I33:J33"/>
    <mergeCell ref="B34:C34"/>
    <mergeCell ref="I34:J34"/>
  </mergeCells>
  <conditionalFormatting sqref="B12:B35 D12:G35 I12:I35 K12:N35">
    <cfRule type="containsBlanks" dxfId="20" priority="1">
      <formula>LEN(TRIM(B12))=0</formula>
    </cfRule>
  </conditionalFormatting>
  <dataValidations count="2">
    <dataValidation allowBlank="1" showInputMessage="1" showErrorMessage="1" promptTitle="Orçamento" prompt="Para que as ações sejam concretizadas, é necessário garantir fundos necessários para a sua execução. Por esse motivo será importante realizar a previsão dos montantes necessários." sqref="D12:D35" xr:uid="{7636FE08-D59D-4FDC-83C8-C829F4F853A3}"/>
    <dataValidation allowBlank="1" showInputMessage="1" showErrorMessage="1" promptTitle="Execução" prompt="A forma como as ações serão concretizadas implicam tempos de execução da despesa diferentes. Assim devem ser determinadas as previsões de execução das despesas que reflita as metas anuais descritas no plano de ação." sqref="E12:G35" xr:uid="{422E5EA8-86BF-4982-9B8E-FBDDE49FEA8E}"/>
  </dataValidations>
  <pageMargins left="0.25" right="0.25" top="0.75" bottom="0.75" header="0.3" footer="0.3"/>
  <pageSetup paperSize="9" orientation="landscape" r:id="rId1"/>
  <headerFooter alignWithMargins="0">
    <oddHeader>&amp;L&amp;G&amp;R
&amp;F</oddHeader>
    <oddFooter>&amp;L&amp;A&amp;C&amp;G&amp;R&amp;P/&amp;N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44733-0C84-4C6C-9D47-1668931511E2}">
  <sheetPr>
    <tabColor theme="4" tint="0.59999389629810485"/>
  </sheetPr>
  <dimension ref="A1:O600"/>
  <sheetViews>
    <sheetView view="pageLayout" zoomScaleNormal="100" workbookViewId="0">
      <selection activeCell="D28" sqref="D28"/>
    </sheetView>
  </sheetViews>
  <sheetFormatPr defaultColWidth="0" defaultRowHeight="0" customHeight="1" zeroHeight="1" x14ac:dyDescent="0.25"/>
  <cols>
    <col min="1" max="1" width="3.7109375" style="165" customWidth="1"/>
    <col min="2" max="2" width="2.42578125" customWidth="1"/>
    <col min="3" max="3" width="4.140625" style="1" customWidth="1"/>
    <col min="4" max="4" width="48.42578125" style="1" customWidth="1"/>
    <col min="5" max="5" width="7.7109375" style="1" customWidth="1"/>
    <col min="6" max="6" width="8.5703125" style="1" customWidth="1"/>
    <col min="7" max="7" width="11.5703125" style="1" customWidth="1"/>
    <col min="8" max="8" width="7.7109375" style="1" customWidth="1"/>
    <col min="9" max="9" width="8.5703125" style="1" customWidth="1"/>
    <col min="10" max="10" width="11.5703125" style="1" customWidth="1"/>
    <col min="11" max="11" width="7.7109375" style="1" customWidth="1"/>
    <col min="12" max="12" width="8.5703125" style="1" customWidth="1"/>
    <col min="13" max="13" width="11.5703125" style="1" customWidth="1"/>
    <col min="14" max="14" width="0.42578125" style="177" customWidth="1"/>
    <col min="15" max="15" width="6.7109375" style="177" customWidth="1"/>
    <col min="16" max="16384" width="6.7109375" style="177" hidden="1"/>
  </cols>
  <sheetData>
    <row r="1" spans="1:13" ht="3" customHeight="1" x14ac:dyDescent="0.25"/>
    <row r="2" spans="1:13" ht="12" customHeight="1" x14ac:dyDescent="0.25">
      <c r="B2" t="str">
        <f>+'0.ÍNDICE'!C24</f>
        <v>Plano Tático</v>
      </c>
    </row>
    <row r="3" spans="1:13" ht="21.75" customHeight="1" x14ac:dyDescent="0.25">
      <c r="B3" s="1574" t="str">
        <f>+'0.ÍNDICE'!D27</f>
        <v>Orçamento (1 ano)</v>
      </c>
      <c r="C3" s="1574"/>
      <c r="D3" s="1574"/>
      <c r="E3" s="1692" t="str">
        <f>+'1.1.Ficha Emp'!D7</f>
        <v>Empresa XPTO</v>
      </c>
      <c r="F3" s="1199"/>
      <c r="G3" s="1199"/>
      <c r="H3" s="1559"/>
      <c r="I3" s="1559"/>
      <c r="J3" s="1559"/>
      <c r="K3" s="1559"/>
      <c r="L3" s="1559"/>
      <c r="M3" s="1559"/>
    </row>
    <row r="4" spans="1:13" ht="48" customHeight="1" x14ac:dyDescent="0.25">
      <c r="A4" s="1720" t="s">
        <v>585</v>
      </c>
      <c r="B4" s="1720"/>
      <c r="C4" s="1720"/>
      <c r="D4" s="1720"/>
      <c r="E4" s="1720"/>
      <c r="F4" s="1720"/>
      <c r="G4" s="1720"/>
      <c r="H4" s="1720"/>
      <c r="I4" s="1720"/>
      <c r="J4" s="1720"/>
      <c r="K4" s="1720"/>
      <c r="L4" s="1720"/>
      <c r="M4" s="1720"/>
    </row>
    <row r="5" spans="1:13" ht="16.5" customHeight="1" x14ac:dyDescent="0.2">
      <c r="A5" s="1245" t="s">
        <v>586</v>
      </c>
      <c r="B5" s="1245"/>
      <c r="C5" s="1245"/>
      <c r="D5" s="1245"/>
      <c r="E5" s="1245"/>
      <c r="F5" s="1245"/>
      <c r="G5" s="1245"/>
      <c r="H5" s="1245"/>
      <c r="I5" s="1245"/>
      <c r="J5" s="1245"/>
      <c r="K5" s="1245"/>
      <c r="L5" s="1245"/>
      <c r="M5" s="1245"/>
    </row>
    <row r="6" spans="1:13" ht="6" customHeight="1" thickBot="1" x14ac:dyDescent="0.45">
      <c r="B6" s="108"/>
      <c r="C6" s="108"/>
      <c r="D6" s="108"/>
      <c r="E6" s="108"/>
      <c r="F6" s="108"/>
      <c r="G6" s="108"/>
      <c r="H6" s="108"/>
      <c r="I6" s="108"/>
      <c r="J6" s="108"/>
      <c r="K6" s="108"/>
      <c r="L6" s="108"/>
      <c r="M6" s="108"/>
    </row>
    <row r="7" spans="1:13" ht="27.75" customHeight="1" thickBot="1" x14ac:dyDescent="0.3">
      <c r="B7" s="165"/>
      <c r="C7" s="165"/>
      <c r="D7" s="165"/>
      <c r="E7" s="1693" t="s">
        <v>43</v>
      </c>
      <c r="F7" s="1694"/>
      <c r="G7" s="1695"/>
      <c r="H7" s="1563" t="s">
        <v>509</v>
      </c>
      <c r="I7" s="1564"/>
      <c r="J7" s="1565"/>
      <c r="K7" s="1702" t="s">
        <v>508</v>
      </c>
      <c r="L7" s="1703"/>
      <c r="M7" s="1704"/>
    </row>
    <row r="8" spans="1:13" ht="34.5" customHeight="1" thickBot="1" x14ac:dyDescent="0.3">
      <c r="A8" s="1662" t="s">
        <v>45</v>
      </c>
      <c r="B8" s="1663"/>
      <c r="C8" s="1663"/>
      <c r="D8" s="1664"/>
      <c r="E8" s="1696">
        <f>+'1.3.DR'!F5</f>
        <v>2023</v>
      </c>
      <c r="F8" s="1697"/>
      <c r="G8" s="1698"/>
      <c r="H8" s="1560">
        <f>+'1.3.DR'!G5</f>
        <v>2024</v>
      </c>
      <c r="I8" s="1561"/>
      <c r="J8" s="1562"/>
      <c r="K8" s="1705"/>
      <c r="L8" s="1706"/>
      <c r="M8" s="1707"/>
    </row>
    <row r="9" spans="1:13" ht="15" customHeight="1" thickBot="1" x14ac:dyDescent="0.3">
      <c r="A9" s="1665"/>
      <c r="B9" s="1666"/>
      <c r="C9" s="1666"/>
      <c r="D9" s="1667"/>
      <c r="E9" s="622" t="s">
        <v>507</v>
      </c>
      <c r="F9" s="622" t="s">
        <v>505</v>
      </c>
      <c r="G9" s="623" t="s">
        <v>506</v>
      </c>
      <c r="H9" s="622" t="s">
        <v>507</v>
      </c>
      <c r="I9" s="622" t="s">
        <v>505</v>
      </c>
      <c r="J9" s="623" t="s">
        <v>506</v>
      </c>
      <c r="K9" s="1026" t="s">
        <v>507</v>
      </c>
      <c r="L9" s="1026" t="s">
        <v>505</v>
      </c>
      <c r="M9" s="1027" t="s">
        <v>506</v>
      </c>
    </row>
    <row r="10" spans="1:13" ht="15" customHeight="1" x14ac:dyDescent="0.25">
      <c r="A10" s="624" t="s">
        <v>157</v>
      </c>
      <c r="B10" s="1584" t="s">
        <v>46</v>
      </c>
      <c r="C10" s="1586"/>
      <c r="D10" s="1587"/>
      <c r="E10" s="1656">
        <f>+SUM(G11:G35)</f>
        <v>0</v>
      </c>
      <c r="F10" s="1657"/>
      <c r="G10" s="1658"/>
      <c r="H10" s="1656">
        <f>+SUM(J11:J35)</f>
        <v>0</v>
      </c>
      <c r="I10" s="1657"/>
      <c r="J10" s="1658"/>
      <c r="K10" s="1708" t="e">
        <f>+SUM(M11:M35)</f>
        <v>#DIV/0!</v>
      </c>
      <c r="L10" s="1709"/>
      <c r="M10" s="1710"/>
    </row>
    <row r="11" spans="1:13" ht="15" customHeight="1" x14ac:dyDescent="0.25">
      <c r="A11" s="625"/>
      <c r="B11" s="631"/>
      <c r="C11" s="1575" t="s">
        <v>504</v>
      </c>
      <c r="D11" s="635">
        <f>+'3.2. BCG'!C12</f>
        <v>0</v>
      </c>
      <c r="E11" s="643"/>
      <c r="F11" s="644"/>
      <c r="G11" s="633">
        <f>+E11*F11</f>
        <v>0</v>
      </c>
      <c r="H11" s="643"/>
      <c r="I11" s="644"/>
      <c r="J11" s="633">
        <f>+H11*I11</f>
        <v>0</v>
      </c>
      <c r="K11" s="1028" t="e">
        <f>+(H11-E11)/E11</f>
        <v>#DIV/0!</v>
      </c>
      <c r="L11" s="1029" t="e">
        <f>+(I11-F11)/F11</f>
        <v>#DIV/0!</v>
      </c>
      <c r="M11" s="1030" t="e">
        <f>+(J11-G11)/G11</f>
        <v>#DIV/0!</v>
      </c>
    </row>
    <row r="12" spans="1:13" ht="15" customHeight="1" x14ac:dyDescent="0.25">
      <c r="A12" s="625"/>
      <c r="B12" s="631"/>
      <c r="C12" s="1576"/>
      <c r="D12" s="636">
        <f>+'3.2. BCG'!C13</f>
        <v>0</v>
      </c>
      <c r="E12" s="645"/>
      <c r="F12" s="646"/>
      <c r="G12" s="634">
        <f>+E12*F12</f>
        <v>0</v>
      </c>
      <c r="H12" s="645"/>
      <c r="I12" s="646"/>
      <c r="J12" s="634">
        <f>+H12*I12</f>
        <v>0</v>
      </c>
      <c r="K12" s="1031" t="e">
        <f t="shared" ref="K12:K35" si="0">+(H12-E12)/E12</f>
        <v>#DIV/0!</v>
      </c>
      <c r="L12" s="1032" t="e">
        <f t="shared" ref="L12:L35" si="1">+(I12-F12)/F12</f>
        <v>#DIV/0!</v>
      </c>
      <c r="M12" s="1033" t="e">
        <f t="shared" ref="M12:M34" si="2">+(J12-G12)/G12</f>
        <v>#DIV/0!</v>
      </c>
    </row>
    <row r="13" spans="1:13" ht="15" customHeight="1" x14ac:dyDescent="0.25">
      <c r="A13" s="625"/>
      <c r="B13" s="631"/>
      <c r="C13" s="1576"/>
      <c r="D13" s="636">
        <f>+'3.2. BCG'!C14</f>
        <v>0</v>
      </c>
      <c r="E13" s="645"/>
      <c r="F13" s="646"/>
      <c r="G13" s="634">
        <f t="shared" ref="G13:G30" si="3">+E13*F13</f>
        <v>0</v>
      </c>
      <c r="H13" s="645"/>
      <c r="I13" s="646"/>
      <c r="J13" s="634">
        <f t="shared" ref="J13:J30" si="4">+H13*I13</f>
        <v>0</v>
      </c>
      <c r="K13" s="1031" t="e">
        <f t="shared" si="0"/>
        <v>#DIV/0!</v>
      </c>
      <c r="L13" s="1032" t="e">
        <f t="shared" si="1"/>
        <v>#DIV/0!</v>
      </c>
      <c r="M13" s="1033" t="e">
        <f t="shared" si="2"/>
        <v>#DIV/0!</v>
      </c>
    </row>
    <row r="14" spans="1:13" ht="15" customHeight="1" x14ac:dyDescent="0.25">
      <c r="A14" s="625"/>
      <c r="B14" s="631"/>
      <c r="C14" s="1576"/>
      <c r="D14" s="636">
        <f>+'3.2. BCG'!C15</f>
        <v>0</v>
      </c>
      <c r="E14" s="645"/>
      <c r="F14" s="646"/>
      <c r="G14" s="634">
        <f t="shared" si="3"/>
        <v>0</v>
      </c>
      <c r="H14" s="645"/>
      <c r="I14" s="646"/>
      <c r="J14" s="634">
        <f t="shared" si="4"/>
        <v>0</v>
      </c>
      <c r="K14" s="1031" t="e">
        <f t="shared" si="0"/>
        <v>#DIV/0!</v>
      </c>
      <c r="L14" s="1032" t="e">
        <f t="shared" si="1"/>
        <v>#DIV/0!</v>
      </c>
      <c r="M14" s="1033" t="e">
        <f t="shared" si="2"/>
        <v>#DIV/0!</v>
      </c>
    </row>
    <row r="15" spans="1:13" ht="15" customHeight="1" x14ac:dyDescent="0.25">
      <c r="A15" s="625"/>
      <c r="B15" s="631"/>
      <c r="C15" s="1576"/>
      <c r="D15" s="636">
        <f>+'3.2. BCG'!C16</f>
        <v>0</v>
      </c>
      <c r="E15" s="645"/>
      <c r="F15" s="646"/>
      <c r="G15" s="634">
        <f t="shared" si="3"/>
        <v>0</v>
      </c>
      <c r="H15" s="645"/>
      <c r="I15" s="646"/>
      <c r="J15" s="634">
        <f t="shared" si="4"/>
        <v>0</v>
      </c>
      <c r="K15" s="1031" t="e">
        <f t="shared" si="0"/>
        <v>#DIV/0!</v>
      </c>
      <c r="L15" s="1032" t="e">
        <f t="shared" si="1"/>
        <v>#DIV/0!</v>
      </c>
      <c r="M15" s="1033" t="e">
        <f t="shared" si="2"/>
        <v>#DIV/0!</v>
      </c>
    </row>
    <row r="16" spans="1:13" ht="15" customHeight="1" x14ac:dyDescent="0.25">
      <c r="A16" s="625"/>
      <c r="B16" s="631"/>
      <c r="C16" s="1576"/>
      <c r="D16" s="636">
        <f>+'3.2. BCG'!C17</f>
        <v>0</v>
      </c>
      <c r="E16" s="645"/>
      <c r="F16" s="646"/>
      <c r="G16" s="634">
        <f t="shared" si="3"/>
        <v>0</v>
      </c>
      <c r="H16" s="645"/>
      <c r="I16" s="646"/>
      <c r="J16" s="634">
        <f t="shared" si="4"/>
        <v>0</v>
      </c>
      <c r="K16" s="1031" t="e">
        <f t="shared" si="0"/>
        <v>#DIV/0!</v>
      </c>
      <c r="L16" s="1032" t="e">
        <f t="shared" si="1"/>
        <v>#DIV/0!</v>
      </c>
      <c r="M16" s="1033" t="e">
        <f t="shared" si="2"/>
        <v>#DIV/0!</v>
      </c>
    </row>
    <row r="17" spans="1:13" ht="15" customHeight="1" x14ac:dyDescent="0.25">
      <c r="A17" s="625"/>
      <c r="B17" s="631"/>
      <c r="C17" s="1576"/>
      <c r="D17" s="636">
        <f>+'3.2. BCG'!C18</f>
        <v>0</v>
      </c>
      <c r="E17" s="645"/>
      <c r="F17" s="646"/>
      <c r="G17" s="634">
        <f t="shared" si="3"/>
        <v>0</v>
      </c>
      <c r="H17" s="645"/>
      <c r="I17" s="646"/>
      <c r="J17" s="634">
        <f t="shared" si="4"/>
        <v>0</v>
      </c>
      <c r="K17" s="1031" t="e">
        <f t="shared" si="0"/>
        <v>#DIV/0!</v>
      </c>
      <c r="L17" s="1032" t="e">
        <f t="shared" si="1"/>
        <v>#DIV/0!</v>
      </c>
      <c r="M17" s="1033" t="e">
        <f t="shared" si="2"/>
        <v>#DIV/0!</v>
      </c>
    </row>
    <row r="18" spans="1:13" ht="15" customHeight="1" x14ac:dyDescent="0.25">
      <c r="A18" s="625"/>
      <c r="B18" s="631"/>
      <c r="C18" s="1576"/>
      <c r="D18" s="636">
        <f>+'3.2. BCG'!C19</f>
        <v>0</v>
      </c>
      <c r="E18" s="645"/>
      <c r="F18" s="646"/>
      <c r="G18" s="634">
        <f t="shared" si="3"/>
        <v>0</v>
      </c>
      <c r="H18" s="645"/>
      <c r="I18" s="646"/>
      <c r="J18" s="634">
        <f t="shared" si="4"/>
        <v>0</v>
      </c>
      <c r="K18" s="1031" t="e">
        <f t="shared" si="0"/>
        <v>#DIV/0!</v>
      </c>
      <c r="L18" s="1032" t="e">
        <f t="shared" si="1"/>
        <v>#DIV/0!</v>
      </c>
      <c r="M18" s="1033" t="e">
        <f t="shared" si="2"/>
        <v>#DIV/0!</v>
      </c>
    </row>
    <row r="19" spans="1:13" ht="15" customHeight="1" x14ac:dyDescent="0.25">
      <c r="A19" s="625"/>
      <c r="B19" s="631"/>
      <c r="C19" s="1576"/>
      <c r="D19" s="636">
        <f>+'3.2. BCG'!C20</f>
        <v>0</v>
      </c>
      <c r="E19" s="645"/>
      <c r="F19" s="646"/>
      <c r="G19" s="634">
        <f t="shared" si="3"/>
        <v>0</v>
      </c>
      <c r="H19" s="645"/>
      <c r="I19" s="646"/>
      <c r="J19" s="634">
        <f t="shared" si="4"/>
        <v>0</v>
      </c>
      <c r="K19" s="1031" t="e">
        <f t="shared" si="0"/>
        <v>#DIV/0!</v>
      </c>
      <c r="L19" s="1032" t="e">
        <f t="shared" si="1"/>
        <v>#DIV/0!</v>
      </c>
      <c r="M19" s="1033" t="e">
        <f t="shared" si="2"/>
        <v>#DIV/0!</v>
      </c>
    </row>
    <row r="20" spans="1:13" ht="15" customHeight="1" x14ac:dyDescent="0.25">
      <c r="A20" s="625"/>
      <c r="B20" s="631"/>
      <c r="C20" s="1576"/>
      <c r="D20" s="636">
        <f>+'3.2. BCG'!C21</f>
        <v>0</v>
      </c>
      <c r="E20" s="645"/>
      <c r="F20" s="646"/>
      <c r="G20" s="634">
        <f t="shared" si="3"/>
        <v>0</v>
      </c>
      <c r="H20" s="645"/>
      <c r="I20" s="646"/>
      <c r="J20" s="634">
        <f t="shared" si="4"/>
        <v>0</v>
      </c>
      <c r="K20" s="1031" t="e">
        <f t="shared" si="0"/>
        <v>#DIV/0!</v>
      </c>
      <c r="L20" s="1032" t="e">
        <f t="shared" si="1"/>
        <v>#DIV/0!</v>
      </c>
      <c r="M20" s="1033" t="e">
        <f t="shared" si="2"/>
        <v>#DIV/0!</v>
      </c>
    </row>
    <row r="21" spans="1:13" ht="15" customHeight="1" x14ac:dyDescent="0.25">
      <c r="A21" s="625"/>
      <c r="B21" s="631"/>
      <c r="C21" s="1576"/>
      <c r="D21" s="636">
        <f>+'3.2. BCG'!C22</f>
        <v>0</v>
      </c>
      <c r="E21" s="645"/>
      <c r="F21" s="646"/>
      <c r="G21" s="634">
        <f t="shared" si="3"/>
        <v>0</v>
      </c>
      <c r="H21" s="645"/>
      <c r="I21" s="646"/>
      <c r="J21" s="634">
        <f t="shared" si="4"/>
        <v>0</v>
      </c>
      <c r="K21" s="1031" t="e">
        <f t="shared" si="0"/>
        <v>#DIV/0!</v>
      </c>
      <c r="L21" s="1032" t="e">
        <f t="shared" si="1"/>
        <v>#DIV/0!</v>
      </c>
      <c r="M21" s="1033" t="e">
        <f t="shared" si="2"/>
        <v>#DIV/0!</v>
      </c>
    </row>
    <row r="22" spans="1:13" ht="15" customHeight="1" x14ac:dyDescent="0.25">
      <c r="A22" s="625"/>
      <c r="B22" s="631"/>
      <c r="C22" s="1576"/>
      <c r="D22" s="636">
        <f>+'3.2. BCG'!C23</f>
        <v>0</v>
      </c>
      <c r="E22" s="645"/>
      <c r="F22" s="646"/>
      <c r="G22" s="634">
        <f t="shared" si="3"/>
        <v>0</v>
      </c>
      <c r="H22" s="645"/>
      <c r="I22" s="646"/>
      <c r="J22" s="634">
        <f t="shared" si="4"/>
        <v>0</v>
      </c>
      <c r="K22" s="1031" t="e">
        <f t="shared" si="0"/>
        <v>#DIV/0!</v>
      </c>
      <c r="L22" s="1032" t="e">
        <f t="shared" si="1"/>
        <v>#DIV/0!</v>
      </c>
      <c r="M22" s="1033" t="e">
        <f t="shared" si="2"/>
        <v>#DIV/0!</v>
      </c>
    </row>
    <row r="23" spans="1:13" ht="15" customHeight="1" x14ac:dyDescent="0.25">
      <c r="A23" s="625"/>
      <c r="B23" s="631"/>
      <c r="C23" s="1576"/>
      <c r="D23" s="636">
        <f>+'3.2. BCG'!C24</f>
        <v>0</v>
      </c>
      <c r="E23" s="645"/>
      <c r="F23" s="646"/>
      <c r="G23" s="634">
        <f t="shared" si="3"/>
        <v>0</v>
      </c>
      <c r="H23" s="645"/>
      <c r="I23" s="646"/>
      <c r="J23" s="634">
        <f t="shared" si="4"/>
        <v>0</v>
      </c>
      <c r="K23" s="1031" t="e">
        <f t="shared" si="0"/>
        <v>#DIV/0!</v>
      </c>
      <c r="L23" s="1032" t="e">
        <f t="shared" si="1"/>
        <v>#DIV/0!</v>
      </c>
      <c r="M23" s="1033" t="e">
        <f t="shared" si="2"/>
        <v>#DIV/0!</v>
      </c>
    </row>
    <row r="24" spans="1:13" ht="15" customHeight="1" x14ac:dyDescent="0.25">
      <c r="A24" s="625"/>
      <c r="B24" s="631"/>
      <c r="C24" s="1576"/>
      <c r="D24" s="636">
        <f>+'3.2. BCG'!C25</f>
        <v>0</v>
      </c>
      <c r="E24" s="645"/>
      <c r="F24" s="646"/>
      <c r="G24" s="634">
        <f t="shared" si="3"/>
        <v>0</v>
      </c>
      <c r="H24" s="645"/>
      <c r="I24" s="646"/>
      <c r="J24" s="634">
        <f t="shared" si="4"/>
        <v>0</v>
      </c>
      <c r="K24" s="1031" t="e">
        <f t="shared" si="0"/>
        <v>#DIV/0!</v>
      </c>
      <c r="L24" s="1032" t="e">
        <f t="shared" si="1"/>
        <v>#DIV/0!</v>
      </c>
      <c r="M24" s="1033" t="e">
        <f t="shared" si="2"/>
        <v>#DIV/0!</v>
      </c>
    </row>
    <row r="25" spans="1:13" ht="15" customHeight="1" x14ac:dyDescent="0.25">
      <c r="A25" s="625"/>
      <c r="B25" s="631"/>
      <c r="C25" s="1576"/>
      <c r="D25" s="636">
        <f>+'3.2. BCG'!C26</f>
        <v>0</v>
      </c>
      <c r="E25" s="645"/>
      <c r="F25" s="646"/>
      <c r="G25" s="634">
        <f t="shared" si="3"/>
        <v>0</v>
      </c>
      <c r="H25" s="645"/>
      <c r="I25" s="646"/>
      <c r="J25" s="634">
        <f t="shared" si="4"/>
        <v>0</v>
      </c>
      <c r="K25" s="1031" t="e">
        <f t="shared" si="0"/>
        <v>#DIV/0!</v>
      </c>
      <c r="L25" s="1032" t="e">
        <f t="shared" si="1"/>
        <v>#DIV/0!</v>
      </c>
      <c r="M25" s="1033" t="e">
        <f t="shared" si="2"/>
        <v>#DIV/0!</v>
      </c>
    </row>
    <row r="26" spans="1:13" ht="15" customHeight="1" x14ac:dyDescent="0.25">
      <c r="A26" s="625"/>
      <c r="B26" s="631"/>
      <c r="C26" s="1576"/>
      <c r="D26" s="636">
        <f>+'3.2. BCG'!C27</f>
        <v>0</v>
      </c>
      <c r="E26" s="645"/>
      <c r="F26" s="646"/>
      <c r="G26" s="634">
        <f t="shared" si="3"/>
        <v>0</v>
      </c>
      <c r="H26" s="645"/>
      <c r="I26" s="646"/>
      <c r="J26" s="634">
        <f t="shared" si="4"/>
        <v>0</v>
      </c>
      <c r="K26" s="1031" t="e">
        <f t="shared" si="0"/>
        <v>#DIV/0!</v>
      </c>
      <c r="L26" s="1032" t="e">
        <f t="shared" si="1"/>
        <v>#DIV/0!</v>
      </c>
      <c r="M26" s="1033" t="e">
        <f t="shared" si="2"/>
        <v>#DIV/0!</v>
      </c>
    </row>
    <row r="27" spans="1:13" ht="15" customHeight="1" x14ac:dyDescent="0.25">
      <c r="A27" s="625"/>
      <c r="B27" s="631"/>
      <c r="C27" s="1576"/>
      <c r="D27" s="636">
        <f>+'3.2. BCG'!C28</f>
        <v>0</v>
      </c>
      <c r="E27" s="645"/>
      <c r="F27" s="646"/>
      <c r="G27" s="634">
        <f t="shared" si="3"/>
        <v>0</v>
      </c>
      <c r="H27" s="645"/>
      <c r="I27" s="646"/>
      <c r="J27" s="634">
        <f t="shared" si="4"/>
        <v>0</v>
      </c>
      <c r="K27" s="1031" t="e">
        <f t="shared" si="0"/>
        <v>#DIV/0!</v>
      </c>
      <c r="L27" s="1032" t="e">
        <f t="shared" si="1"/>
        <v>#DIV/0!</v>
      </c>
      <c r="M27" s="1033" t="e">
        <f t="shared" si="2"/>
        <v>#DIV/0!</v>
      </c>
    </row>
    <row r="28" spans="1:13" ht="15" customHeight="1" x14ac:dyDescent="0.25">
      <c r="A28" s="625"/>
      <c r="B28" s="631"/>
      <c r="C28" s="1576"/>
      <c r="D28" s="636">
        <f>+'3.2. BCG'!C29</f>
        <v>0</v>
      </c>
      <c r="E28" s="645"/>
      <c r="F28" s="646"/>
      <c r="G28" s="634">
        <f t="shared" si="3"/>
        <v>0</v>
      </c>
      <c r="H28" s="645"/>
      <c r="I28" s="646"/>
      <c r="J28" s="634">
        <f t="shared" si="4"/>
        <v>0</v>
      </c>
      <c r="K28" s="1031" t="e">
        <f t="shared" si="0"/>
        <v>#DIV/0!</v>
      </c>
      <c r="L28" s="1032" t="e">
        <f t="shared" si="1"/>
        <v>#DIV/0!</v>
      </c>
      <c r="M28" s="1033" t="e">
        <f t="shared" si="2"/>
        <v>#DIV/0!</v>
      </c>
    </row>
    <row r="29" spans="1:13" ht="15" customHeight="1" x14ac:dyDescent="0.25">
      <c r="A29" s="625"/>
      <c r="B29" s="631"/>
      <c r="C29" s="1576"/>
      <c r="D29" s="636">
        <f>+'3.2. BCG'!C30</f>
        <v>0</v>
      </c>
      <c r="E29" s="645"/>
      <c r="F29" s="646"/>
      <c r="G29" s="634">
        <f t="shared" si="3"/>
        <v>0</v>
      </c>
      <c r="H29" s="645"/>
      <c r="I29" s="646"/>
      <c r="J29" s="634">
        <f t="shared" si="4"/>
        <v>0</v>
      </c>
      <c r="K29" s="1031" t="e">
        <f t="shared" si="0"/>
        <v>#DIV/0!</v>
      </c>
      <c r="L29" s="1032" t="e">
        <f t="shared" si="1"/>
        <v>#DIV/0!</v>
      </c>
      <c r="M29" s="1033" t="e">
        <f t="shared" si="2"/>
        <v>#DIV/0!</v>
      </c>
    </row>
    <row r="30" spans="1:13" ht="15" customHeight="1" x14ac:dyDescent="0.25">
      <c r="A30" s="625"/>
      <c r="B30" s="631"/>
      <c r="C30" s="1577"/>
      <c r="D30" s="637">
        <f>+'3.2. BCG'!C31</f>
        <v>0</v>
      </c>
      <c r="E30" s="647"/>
      <c r="F30" s="648"/>
      <c r="G30" s="634">
        <f t="shared" si="3"/>
        <v>0</v>
      </c>
      <c r="H30" s="647"/>
      <c r="I30" s="648"/>
      <c r="J30" s="634">
        <f t="shared" si="4"/>
        <v>0</v>
      </c>
      <c r="K30" s="1034" t="e">
        <f t="shared" si="0"/>
        <v>#DIV/0!</v>
      </c>
      <c r="L30" s="1035" t="e">
        <f t="shared" si="1"/>
        <v>#DIV/0!</v>
      </c>
      <c r="M30" s="1033" t="e">
        <f t="shared" si="2"/>
        <v>#DIV/0!</v>
      </c>
    </row>
    <row r="31" spans="1:13" ht="15" customHeight="1" x14ac:dyDescent="0.25">
      <c r="A31" s="625"/>
      <c r="B31" s="631"/>
      <c r="C31" s="1575" t="s">
        <v>362</v>
      </c>
      <c r="D31" s="652"/>
      <c r="E31" s="643"/>
      <c r="F31" s="644"/>
      <c r="G31" s="649"/>
      <c r="H31" s="643"/>
      <c r="I31" s="644"/>
      <c r="J31" s="649"/>
      <c r="K31" s="1028" t="e">
        <f t="shared" si="0"/>
        <v>#DIV/0!</v>
      </c>
      <c r="L31" s="1029" t="e">
        <f t="shared" si="1"/>
        <v>#DIV/0!</v>
      </c>
      <c r="M31" s="1030" t="e">
        <f t="shared" si="2"/>
        <v>#DIV/0!</v>
      </c>
    </row>
    <row r="32" spans="1:13" ht="15" customHeight="1" x14ac:dyDescent="0.25">
      <c r="A32" s="625"/>
      <c r="B32" s="631"/>
      <c r="C32" s="1576"/>
      <c r="D32" s="653"/>
      <c r="E32" s="645"/>
      <c r="F32" s="646"/>
      <c r="G32" s="650"/>
      <c r="H32" s="645"/>
      <c r="I32" s="646"/>
      <c r="J32" s="650"/>
      <c r="K32" s="1031" t="e">
        <f t="shared" si="0"/>
        <v>#DIV/0!</v>
      </c>
      <c r="L32" s="1032" t="e">
        <f t="shared" si="1"/>
        <v>#DIV/0!</v>
      </c>
      <c r="M32" s="1033" t="e">
        <f t="shared" si="2"/>
        <v>#DIV/0!</v>
      </c>
    </row>
    <row r="33" spans="1:13" ht="15" customHeight="1" x14ac:dyDescent="0.25">
      <c r="A33" s="625"/>
      <c r="B33" s="631"/>
      <c r="C33" s="1576"/>
      <c r="D33" s="653"/>
      <c r="E33" s="645"/>
      <c r="F33" s="646"/>
      <c r="G33" s="650"/>
      <c r="H33" s="645"/>
      <c r="I33" s="646"/>
      <c r="J33" s="650"/>
      <c r="K33" s="1031" t="e">
        <f t="shared" si="0"/>
        <v>#DIV/0!</v>
      </c>
      <c r="L33" s="1032" t="e">
        <f t="shared" si="1"/>
        <v>#DIV/0!</v>
      </c>
      <c r="M33" s="1033" t="e">
        <f t="shared" si="2"/>
        <v>#DIV/0!</v>
      </c>
    </row>
    <row r="34" spans="1:13" ht="15" customHeight="1" x14ac:dyDescent="0.25">
      <c r="A34" s="625"/>
      <c r="B34" s="631"/>
      <c r="C34" s="1576"/>
      <c r="D34" s="653"/>
      <c r="E34" s="645"/>
      <c r="F34" s="646"/>
      <c r="G34" s="650"/>
      <c r="H34" s="645"/>
      <c r="I34" s="646"/>
      <c r="J34" s="650"/>
      <c r="K34" s="1031" t="e">
        <f t="shared" si="0"/>
        <v>#DIV/0!</v>
      </c>
      <c r="L34" s="1032" t="e">
        <f t="shared" si="1"/>
        <v>#DIV/0!</v>
      </c>
      <c r="M34" s="1033" t="e">
        <f t="shared" si="2"/>
        <v>#DIV/0!</v>
      </c>
    </row>
    <row r="35" spans="1:13" ht="15" customHeight="1" x14ac:dyDescent="0.25">
      <c r="A35" s="625"/>
      <c r="B35" s="631"/>
      <c r="C35" s="1577"/>
      <c r="D35" s="654"/>
      <c r="E35" s="647"/>
      <c r="F35" s="648"/>
      <c r="G35" s="651"/>
      <c r="H35" s="647"/>
      <c r="I35" s="648"/>
      <c r="J35" s="651"/>
      <c r="K35" s="1034" t="e">
        <f t="shared" si="0"/>
        <v>#DIV/0!</v>
      </c>
      <c r="L35" s="1035" t="e">
        <f t="shared" si="1"/>
        <v>#DIV/0!</v>
      </c>
      <c r="M35" s="1036" t="e">
        <f>+(J35-G35)/G35</f>
        <v>#DIV/0!</v>
      </c>
    </row>
    <row r="36" spans="1:13" ht="15" customHeight="1" x14ac:dyDescent="0.25">
      <c r="A36" s="625" t="s">
        <v>157</v>
      </c>
      <c r="B36" s="1578" t="s">
        <v>47</v>
      </c>
      <c r="C36" s="1566"/>
      <c r="D36" s="1567"/>
      <c r="E36" s="1699">
        <f>+'1.3.DR'!F8</f>
        <v>0</v>
      </c>
      <c r="F36" s="1700"/>
      <c r="G36" s="1701"/>
      <c r="H36" s="1588"/>
      <c r="I36" s="1589"/>
      <c r="J36" s="1590"/>
      <c r="K36" s="1597" t="e">
        <f>+(H36-E36)/E36</f>
        <v>#DIV/0!</v>
      </c>
      <c r="L36" s="1598"/>
      <c r="M36" s="1599"/>
    </row>
    <row r="37" spans="1:13" ht="30.75" customHeight="1" x14ac:dyDescent="0.25">
      <c r="A37" s="625" t="s">
        <v>159</v>
      </c>
      <c r="B37" s="1578" t="s">
        <v>48</v>
      </c>
      <c r="C37" s="1578"/>
      <c r="D37" s="1579"/>
      <c r="E37" s="1668">
        <f>+'1.3.DR'!F9</f>
        <v>0</v>
      </c>
      <c r="F37" s="1669"/>
      <c r="G37" s="1670"/>
      <c r="H37" s="1614"/>
      <c r="I37" s="1615"/>
      <c r="J37" s="1616"/>
      <c r="K37" s="1591" t="e">
        <f t="shared" ref="K37:K93" si="5">+(H37-E37)/E37</f>
        <v>#DIV/0!</v>
      </c>
      <c r="L37" s="1592"/>
      <c r="M37" s="1593"/>
    </row>
    <row r="38" spans="1:13" ht="15" customHeight="1" x14ac:dyDescent="0.25">
      <c r="A38" s="625" t="s">
        <v>159</v>
      </c>
      <c r="B38" s="1578" t="s">
        <v>49</v>
      </c>
      <c r="C38" s="1578"/>
      <c r="D38" s="1579"/>
      <c r="E38" s="1668">
        <f>+'1.3.DR'!F10</f>
        <v>0</v>
      </c>
      <c r="F38" s="1669"/>
      <c r="G38" s="1670"/>
      <c r="H38" s="1614"/>
      <c r="I38" s="1615"/>
      <c r="J38" s="1616"/>
      <c r="K38" s="1591" t="e">
        <f t="shared" si="5"/>
        <v>#DIV/0!</v>
      </c>
      <c r="L38" s="1592"/>
      <c r="M38" s="1593"/>
    </row>
    <row r="39" spans="1:13" ht="15" customHeight="1" x14ac:dyDescent="0.25">
      <c r="A39" s="625" t="s">
        <v>157</v>
      </c>
      <c r="B39" s="1578" t="s">
        <v>50</v>
      </c>
      <c r="C39" s="1578"/>
      <c r="D39" s="1579"/>
      <c r="E39" s="1668">
        <f>+'1.3.DR'!F11</f>
        <v>0</v>
      </c>
      <c r="F39" s="1669"/>
      <c r="G39" s="1670"/>
      <c r="H39" s="1614"/>
      <c r="I39" s="1615"/>
      <c r="J39" s="1616"/>
      <c r="K39" s="1591" t="e">
        <f t="shared" si="5"/>
        <v>#DIV/0!</v>
      </c>
      <c r="L39" s="1592"/>
      <c r="M39" s="1593"/>
    </row>
    <row r="40" spans="1:13" ht="15" customHeight="1" x14ac:dyDescent="0.25">
      <c r="A40" s="625" t="s">
        <v>158</v>
      </c>
      <c r="B40" s="1578" t="s">
        <v>51</v>
      </c>
      <c r="C40" s="1578"/>
      <c r="D40" s="1579"/>
      <c r="E40" s="1668">
        <f>+'1.3.DR'!F12</f>
        <v>0</v>
      </c>
      <c r="F40" s="1669"/>
      <c r="G40" s="1670"/>
      <c r="H40" s="1614"/>
      <c r="I40" s="1615"/>
      <c r="J40" s="1616"/>
      <c r="K40" s="1591" t="e">
        <f t="shared" si="5"/>
        <v>#DIV/0!</v>
      </c>
      <c r="L40" s="1592"/>
      <c r="M40" s="1593"/>
    </row>
    <row r="41" spans="1:13" ht="15" customHeight="1" x14ac:dyDescent="0.25">
      <c r="A41" s="625" t="s">
        <v>158</v>
      </c>
      <c r="B41" s="1578" t="s">
        <v>52</v>
      </c>
      <c r="C41" s="1609"/>
      <c r="D41" s="1610"/>
      <c r="E41" s="1632">
        <f>+E42+E43+E52+E58+E63+E68</f>
        <v>0</v>
      </c>
      <c r="F41" s="1633"/>
      <c r="G41" s="1634"/>
      <c r="H41" s="1632">
        <f>+H42+H43+H52+H58+H63+H68</f>
        <v>0</v>
      </c>
      <c r="I41" s="1633"/>
      <c r="J41" s="1634"/>
      <c r="K41" s="1674" t="e">
        <f t="shared" si="5"/>
        <v>#DIV/0!</v>
      </c>
      <c r="L41" s="1675"/>
      <c r="M41" s="1676"/>
    </row>
    <row r="42" spans="1:13" ht="15" customHeight="1" x14ac:dyDescent="0.25">
      <c r="A42" s="626"/>
      <c r="B42" s="632"/>
      <c r="C42" s="1611" t="s">
        <v>52</v>
      </c>
      <c r="D42" s="638" t="s">
        <v>342</v>
      </c>
      <c r="E42" s="1629"/>
      <c r="F42" s="1630"/>
      <c r="G42" s="1631"/>
      <c r="H42" s="1629"/>
      <c r="I42" s="1630"/>
      <c r="J42" s="1631"/>
      <c r="K42" s="1600" t="e">
        <f t="shared" si="5"/>
        <v>#DIV/0!</v>
      </c>
      <c r="L42" s="1601"/>
      <c r="M42" s="1602"/>
    </row>
    <row r="43" spans="1:13" ht="15" hidden="1" customHeight="1" x14ac:dyDescent="0.25">
      <c r="A43" s="626"/>
      <c r="B43" s="632"/>
      <c r="C43" s="1612"/>
      <c r="D43" s="639" t="s">
        <v>343</v>
      </c>
      <c r="E43" s="1659">
        <f>+SUM(E44:G51)</f>
        <v>0</v>
      </c>
      <c r="F43" s="1660"/>
      <c r="G43" s="1661"/>
      <c r="H43" s="1659">
        <f>+SUM(H44:J51)</f>
        <v>0</v>
      </c>
      <c r="I43" s="1660"/>
      <c r="J43" s="1661"/>
      <c r="K43" s="1671" t="e">
        <f t="shared" si="5"/>
        <v>#DIV/0!</v>
      </c>
      <c r="L43" s="1672"/>
      <c r="M43" s="1673"/>
    </row>
    <row r="44" spans="1:13" ht="15" hidden="1" customHeight="1" x14ac:dyDescent="0.25">
      <c r="A44" s="626"/>
      <c r="B44" s="632"/>
      <c r="C44" s="1612"/>
      <c r="D44" s="640" t="s">
        <v>344</v>
      </c>
      <c r="E44" s="1620"/>
      <c r="F44" s="1621"/>
      <c r="G44" s="1622"/>
      <c r="H44" s="1620"/>
      <c r="I44" s="1621"/>
      <c r="J44" s="1622"/>
      <c r="K44" s="1606" t="e">
        <f t="shared" si="5"/>
        <v>#DIV/0!</v>
      </c>
      <c r="L44" s="1607"/>
      <c r="M44" s="1608"/>
    </row>
    <row r="45" spans="1:13" ht="15" customHeight="1" x14ac:dyDescent="0.25">
      <c r="A45" s="626"/>
      <c r="B45" s="632"/>
      <c r="C45" s="1612"/>
      <c r="D45" s="641" t="s">
        <v>345</v>
      </c>
      <c r="E45" s="1617"/>
      <c r="F45" s="1618"/>
      <c r="G45" s="1619"/>
      <c r="H45" s="1617"/>
      <c r="I45" s="1618"/>
      <c r="J45" s="1619"/>
      <c r="K45" s="1603" t="e">
        <f t="shared" si="5"/>
        <v>#DIV/0!</v>
      </c>
      <c r="L45" s="1604"/>
      <c r="M45" s="1605"/>
    </row>
    <row r="46" spans="1:13" ht="15" hidden="1" customHeight="1" x14ac:dyDescent="0.25">
      <c r="A46" s="626"/>
      <c r="B46" s="632"/>
      <c r="C46" s="1612"/>
      <c r="D46" s="641" t="s">
        <v>346</v>
      </c>
      <c r="E46" s="1617"/>
      <c r="F46" s="1618"/>
      <c r="G46" s="1619"/>
      <c r="H46" s="1617"/>
      <c r="I46" s="1618"/>
      <c r="J46" s="1619"/>
      <c r="K46" s="1603" t="e">
        <f t="shared" si="5"/>
        <v>#DIV/0!</v>
      </c>
      <c r="L46" s="1604"/>
      <c r="M46" s="1605"/>
    </row>
    <row r="47" spans="1:13" ht="15" customHeight="1" x14ac:dyDescent="0.25">
      <c r="A47" s="626"/>
      <c r="B47" s="632"/>
      <c r="C47" s="1612"/>
      <c r="D47" s="641" t="s">
        <v>347</v>
      </c>
      <c r="E47" s="1617"/>
      <c r="F47" s="1618"/>
      <c r="G47" s="1619"/>
      <c r="H47" s="1617"/>
      <c r="I47" s="1618"/>
      <c r="J47" s="1619"/>
      <c r="K47" s="1603" t="e">
        <f t="shared" si="5"/>
        <v>#DIV/0!</v>
      </c>
      <c r="L47" s="1604"/>
      <c r="M47" s="1605"/>
    </row>
    <row r="48" spans="1:13" ht="15" customHeight="1" x14ac:dyDescent="0.25">
      <c r="A48" s="626"/>
      <c r="B48" s="632"/>
      <c r="C48" s="1612"/>
      <c r="D48" s="641" t="s">
        <v>348</v>
      </c>
      <c r="E48" s="1617"/>
      <c r="F48" s="1618"/>
      <c r="G48" s="1619"/>
      <c r="H48" s="1617"/>
      <c r="I48" s="1618"/>
      <c r="J48" s="1619"/>
      <c r="K48" s="1603" t="e">
        <f t="shared" si="5"/>
        <v>#DIV/0!</v>
      </c>
      <c r="L48" s="1604"/>
      <c r="M48" s="1605"/>
    </row>
    <row r="49" spans="1:13" ht="15" customHeight="1" x14ac:dyDescent="0.25">
      <c r="A49" s="626"/>
      <c r="B49" s="632"/>
      <c r="C49" s="1612"/>
      <c r="D49" s="641" t="s">
        <v>349</v>
      </c>
      <c r="E49" s="1617"/>
      <c r="F49" s="1618"/>
      <c r="G49" s="1619"/>
      <c r="H49" s="1617"/>
      <c r="I49" s="1618"/>
      <c r="J49" s="1619"/>
      <c r="K49" s="1603" t="e">
        <f t="shared" si="5"/>
        <v>#DIV/0!</v>
      </c>
      <c r="L49" s="1604"/>
      <c r="M49" s="1605"/>
    </row>
    <row r="50" spans="1:13" ht="15" customHeight="1" x14ac:dyDescent="0.25">
      <c r="A50" s="626"/>
      <c r="B50" s="632"/>
      <c r="C50" s="1612"/>
      <c r="D50" s="641" t="s">
        <v>350</v>
      </c>
      <c r="E50" s="1617"/>
      <c r="F50" s="1618"/>
      <c r="G50" s="1619"/>
      <c r="H50" s="1617"/>
      <c r="I50" s="1618"/>
      <c r="J50" s="1619"/>
      <c r="K50" s="1603" t="e">
        <f t="shared" si="5"/>
        <v>#DIV/0!</v>
      </c>
      <c r="L50" s="1604"/>
      <c r="M50" s="1605"/>
    </row>
    <row r="51" spans="1:13" ht="14.25" customHeight="1" x14ac:dyDescent="0.25">
      <c r="A51" s="626"/>
      <c r="B51" s="632"/>
      <c r="C51" s="1612"/>
      <c r="D51" s="642" t="s">
        <v>351</v>
      </c>
      <c r="E51" s="1626"/>
      <c r="F51" s="1627"/>
      <c r="G51" s="1628"/>
      <c r="H51" s="1626"/>
      <c r="I51" s="1627"/>
      <c r="J51" s="1628"/>
      <c r="K51" s="1680" t="e">
        <f t="shared" si="5"/>
        <v>#DIV/0!</v>
      </c>
      <c r="L51" s="1681"/>
      <c r="M51" s="1682"/>
    </row>
    <row r="52" spans="1:13" ht="15" customHeight="1" x14ac:dyDescent="0.25">
      <c r="A52" s="626"/>
      <c r="B52" s="632"/>
      <c r="C52" s="1612"/>
      <c r="D52" s="374" t="s">
        <v>352</v>
      </c>
      <c r="E52" s="1623">
        <f>SUM(E53:G57)</f>
        <v>0</v>
      </c>
      <c r="F52" s="1624"/>
      <c r="G52" s="1625"/>
      <c r="H52" s="1623">
        <f>SUM(H53:J57)</f>
        <v>0</v>
      </c>
      <c r="I52" s="1624"/>
      <c r="J52" s="1625"/>
      <c r="K52" s="1683" t="e">
        <f t="shared" si="5"/>
        <v>#DIV/0!</v>
      </c>
      <c r="L52" s="1684"/>
      <c r="M52" s="1685"/>
    </row>
    <row r="53" spans="1:13" ht="15" customHeight="1" x14ac:dyDescent="0.25">
      <c r="A53" s="626"/>
      <c r="B53" s="632"/>
      <c r="C53" s="1612"/>
      <c r="D53" s="640" t="s">
        <v>353</v>
      </c>
      <c r="E53" s="1620"/>
      <c r="F53" s="1621"/>
      <c r="G53" s="1622"/>
      <c r="H53" s="1620"/>
      <c r="I53" s="1621"/>
      <c r="J53" s="1622"/>
      <c r="K53" s="1606" t="e">
        <f t="shared" si="5"/>
        <v>#DIV/0!</v>
      </c>
      <c r="L53" s="1607"/>
      <c r="M53" s="1608"/>
    </row>
    <row r="54" spans="1:13" ht="15" customHeight="1" x14ac:dyDescent="0.25">
      <c r="A54" s="626"/>
      <c r="B54" s="632"/>
      <c r="C54" s="1612"/>
      <c r="D54" s="641" t="s">
        <v>354</v>
      </c>
      <c r="E54" s="1617"/>
      <c r="F54" s="1618"/>
      <c r="G54" s="1619"/>
      <c r="H54" s="1617"/>
      <c r="I54" s="1618"/>
      <c r="J54" s="1619"/>
      <c r="K54" s="1603" t="e">
        <f t="shared" si="5"/>
        <v>#DIV/0!</v>
      </c>
      <c r="L54" s="1604"/>
      <c r="M54" s="1605"/>
    </row>
    <row r="55" spans="1:13" ht="15" hidden="1" customHeight="1" x14ac:dyDescent="0.25">
      <c r="A55" s="626"/>
      <c r="B55" s="632"/>
      <c r="C55" s="1612"/>
      <c r="D55" s="641" t="s">
        <v>355</v>
      </c>
      <c r="E55" s="1617"/>
      <c r="F55" s="1618"/>
      <c r="G55" s="1619"/>
      <c r="H55" s="1617"/>
      <c r="I55" s="1618"/>
      <c r="J55" s="1619"/>
      <c r="K55" s="1603" t="e">
        <f t="shared" si="5"/>
        <v>#DIV/0!</v>
      </c>
      <c r="L55" s="1604"/>
      <c r="M55" s="1605"/>
    </row>
    <row r="56" spans="1:13" ht="15" customHeight="1" x14ac:dyDescent="0.25">
      <c r="A56" s="626"/>
      <c r="B56" s="632"/>
      <c r="C56" s="1612"/>
      <c r="D56" s="641" t="s">
        <v>356</v>
      </c>
      <c r="E56" s="1617"/>
      <c r="F56" s="1618"/>
      <c r="G56" s="1619"/>
      <c r="H56" s="1617"/>
      <c r="I56" s="1618"/>
      <c r="J56" s="1619"/>
      <c r="K56" s="1603" t="e">
        <f t="shared" si="5"/>
        <v>#DIV/0!</v>
      </c>
      <c r="L56" s="1604"/>
      <c r="M56" s="1605"/>
    </row>
    <row r="57" spans="1:13" ht="15" customHeight="1" x14ac:dyDescent="0.25">
      <c r="A57" s="626"/>
      <c r="B57" s="632"/>
      <c r="C57" s="1612"/>
      <c r="D57" s="642" t="s">
        <v>357</v>
      </c>
      <c r="E57" s="1626"/>
      <c r="F57" s="1627"/>
      <c r="G57" s="1628"/>
      <c r="H57" s="1626"/>
      <c r="I57" s="1627"/>
      <c r="J57" s="1628"/>
      <c r="K57" s="1680" t="e">
        <f t="shared" si="5"/>
        <v>#DIV/0!</v>
      </c>
      <c r="L57" s="1681"/>
      <c r="M57" s="1682"/>
    </row>
    <row r="58" spans="1:13" ht="15" customHeight="1" x14ac:dyDescent="0.25">
      <c r="A58" s="626"/>
      <c r="B58" s="632"/>
      <c r="C58" s="1612"/>
      <c r="D58" s="374" t="s">
        <v>358</v>
      </c>
      <c r="E58" s="1623">
        <f>SUM(E59:G62)</f>
        <v>0</v>
      </c>
      <c r="F58" s="1624"/>
      <c r="G58" s="1625"/>
      <c r="H58" s="1623">
        <f>SUM(H59:J62)</f>
        <v>0</v>
      </c>
      <c r="I58" s="1624"/>
      <c r="J58" s="1625"/>
      <c r="K58" s="1683" t="e">
        <f t="shared" si="5"/>
        <v>#DIV/0!</v>
      </c>
      <c r="L58" s="1684"/>
      <c r="M58" s="1685"/>
    </row>
    <row r="59" spans="1:13" ht="13.5" customHeight="1" x14ac:dyDescent="0.25">
      <c r="A59" s="626"/>
      <c r="B59" s="632"/>
      <c r="C59" s="1612"/>
      <c r="D59" s="640" t="s">
        <v>359</v>
      </c>
      <c r="E59" s="1620"/>
      <c r="F59" s="1621"/>
      <c r="G59" s="1622"/>
      <c r="H59" s="1620"/>
      <c r="I59" s="1621"/>
      <c r="J59" s="1622"/>
      <c r="K59" s="1606" t="e">
        <f t="shared" si="5"/>
        <v>#DIV/0!</v>
      </c>
      <c r="L59" s="1607"/>
      <c r="M59" s="1608"/>
    </row>
    <row r="60" spans="1:13" ht="15" customHeight="1" x14ac:dyDescent="0.25">
      <c r="A60" s="626"/>
      <c r="B60" s="632"/>
      <c r="C60" s="1612"/>
      <c r="D60" s="641" t="s">
        <v>360</v>
      </c>
      <c r="E60" s="1617"/>
      <c r="F60" s="1618"/>
      <c r="G60" s="1619"/>
      <c r="H60" s="1617"/>
      <c r="I60" s="1618"/>
      <c r="J60" s="1619"/>
      <c r="K60" s="1603" t="e">
        <f t="shared" si="5"/>
        <v>#DIV/0!</v>
      </c>
      <c r="L60" s="1604"/>
      <c r="M60" s="1605"/>
    </row>
    <row r="61" spans="1:13" ht="15" customHeight="1" x14ac:dyDescent="0.25">
      <c r="A61" s="626"/>
      <c r="B61" s="632"/>
      <c r="C61" s="1612"/>
      <c r="D61" s="641" t="s">
        <v>361</v>
      </c>
      <c r="E61" s="1617"/>
      <c r="F61" s="1618"/>
      <c r="G61" s="1619"/>
      <c r="H61" s="1617"/>
      <c r="I61" s="1618"/>
      <c r="J61" s="1619"/>
      <c r="K61" s="1603" t="e">
        <f t="shared" si="5"/>
        <v>#DIV/0!</v>
      </c>
      <c r="L61" s="1604"/>
      <c r="M61" s="1605"/>
    </row>
    <row r="62" spans="1:13" ht="15.75" customHeight="1" x14ac:dyDescent="0.25">
      <c r="A62" s="626"/>
      <c r="B62" s="632"/>
      <c r="C62" s="1612"/>
      <c r="D62" s="642" t="s">
        <v>362</v>
      </c>
      <c r="E62" s="1626"/>
      <c r="F62" s="1627"/>
      <c r="G62" s="1628"/>
      <c r="H62" s="1626"/>
      <c r="I62" s="1627"/>
      <c r="J62" s="1628"/>
      <c r="K62" s="1680" t="e">
        <f t="shared" si="5"/>
        <v>#DIV/0!</v>
      </c>
      <c r="L62" s="1681"/>
      <c r="M62" s="1682"/>
    </row>
    <row r="63" spans="1:13" ht="15" customHeight="1" x14ac:dyDescent="0.25">
      <c r="A63" s="626"/>
      <c r="B63" s="632"/>
      <c r="C63" s="1612"/>
      <c r="D63" s="374" t="s">
        <v>363</v>
      </c>
      <c r="E63" s="1623">
        <f>SUM(E64:G67)</f>
        <v>0</v>
      </c>
      <c r="F63" s="1624"/>
      <c r="G63" s="1625"/>
      <c r="H63" s="1623">
        <f>SUM(H64:J67)</f>
        <v>0</v>
      </c>
      <c r="I63" s="1624"/>
      <c r="J63" s="1625"/>
      <c r="K63" s="1683" t="e">
        <f t="shared" si="5"/>
        <v>#DIV/0!</v>
      </c>
      <c r="L63" s="1684"/>
      <c r="M63" s="1685"/>
    </row>
    <row r="64" spans="1:13" ht="15" customHeight="1" x14ac:dyDescent="0.25">
      <c r="A64" s="626"/>
      <c r="B64" s="632"/>
      <c r="C64" s="1612"/>
      <c r="D64" s="640" t="s">
        <v>364</v>
      </c>
      <c r="E64" s="1620"/>
      <c r="F64" s="1621"/>
      <c r="G64" s="1622"/>
      <c r="H64" s="1620"/>
      <c r="I64" s="1621"/>
      <c r="J64" s="1622"/>
      <c r="K64" s="1606" t="e">
        <f t="shared" si="5"/>
        <v>#DIV/0!</v>
      </c>
      <c r="L64" s="1607"/>
      <c r="M64" s="1608"/>
    </row>
    <row r="65" spans="1:13" ht="15" customHeight="1" x14ac:dyDescent="0.25">
      <c r="A65" s="626"/>
      <c r="B65" s="632"/>
      <c r="C65" s="1612"/>
      <c r="D65" s="641" t="s">
        <v>365</v>
      </c>
      <c r="E65" s="1617"/>
      <c r="F65" s="1618"/>
      <c r="G65" s="1619"/>
      <c r="H65" s="1617"/>
      <c r="I65" s="1618"/>
      <c r="J65" s="1619"/>
      <c r="K65" s="1603" t="e">
        <f t="shared" si="5"/>
        <v>#DIV/0!</v>
      </c>
      <c r="L65" s="1604"/>
      <c r="M65" s="1605"/>
    </row>
    <row r="66" spans="1:13" ht="15" customHeight="1" x14ac:dyDescent="0.25">
      <c r="A66" s="626"/>
      <c r="B66" s="632"/>
      <c r="C66" s="1612"/>
      <c r="D66" s="641" t="s">
        <v>366</v>
      </c>
      <c r="E66" s="1617"/>
      <c r="F66" s="1618"/>
      <c r="G66" s="1619"/>
      <c r="H66" s="1617"/>
      <c r="I66" s="1618"/>
      <c r="J66" s="1619"/>
      <c r="K66" s="1603" t="e">
        <f t="shared" si="5"/>
        <v>#DIV/0!</v>
      </c>
      <c r="L66" s="1604"/>
      <c r="M66" s="1605"/>
    </row>
    <row r="67" spans="1:13" ht="15" customHeight="1" x14ac:dyDescent="0.25">
      <c r="A67" s="626"/>
      <c r="B67" s="632"/>
      <c r="C67" s="1612"/>
      <c r="D67" s="642" t="s">
        <v>362</v>
      </c>
      <c r="E67" s="1626"/>
      <c r="F67" s="1627"/>
      <c r="G67" s="1628"/>
      <c r="H67" s="1626"/>
      <c r="I67" s="1627"/>
      <c r="J67" s="1628"/>
      <c r="K67" s="1680" t="e">
        <f t="shared" si="5"/>
        <v>#DIV/0!</v>
      </c>
      <c r="L67" s="1681"/>
      <c r="M67" s="1682"/>
    </row>
    <row r="68" spans="1:13" ht="15" customHeight="1" x14ac:dyDescent="0.25">
      <c r="A68" s="626"/>
      <c r="B68" s="632"/>
      <c r="C68" s="1612"/>
      <c r="D68" s="374" t="s">
        <v>367</v>
      </c>
      <c r="E68" s="1623">
        <f>SUM(E69:G76)</f>
        <v>0</v>
      </c>
      <c r="F68" s="1624"/>
      <c r="G68" s="1625"/>
      <c r="H68" s="1623">
        <f>SUM(H69:J76)</f>
        <v>0</v>
      </c>
      <c r="I68" s="1624"/>
      <c r="J68" s="1625"/>
      <c r="K68" s="1683" t="e">
        <f t="shared" si="5"/>
        <v>#DIV/0!</v>
      </c>
      <c r="L68" s="1684"/>
      <c r="M68" s="1685"/>
    </row>
    <row r="69" spans="1:13" ht="15" customHeight="1" x14ac:dyDescent="0.25">
      <c r="A69" s="626"/>
      <c r="B69" s="632"/>
      <c r="C69" s="1612"/>
      <c r="D69" s="640" t="s">
        <v>368</v>
      </c>
      <c r="E69" s="1620"/>
      <c r="F69" s="1621"/>
      <c r="G69" s="1622"/>
      <c r="H69" s="1620"/>
      <c r="I69" s="1621"/>
      <c r="J69" s="1622"/>
      <c r="K69" s="1721" t="e">
        <f>+(H69-E69)/E69</f>
        <v>#DIV/0!</v>
      </c>
      <c r="L69" s="1607"/>
      <c r="M69" s="1608"/>
    </row>
    <row r="70" spans="1:13" ht="15" customHeight="1" x14ac:dyDescent="0.25">
      <c r="A70" s="626"/>
      <c r="B70" s="632"/>
      <c r="C70" s="1612"/>
      <c r="D70" s="641" t="s">
        <v>369</v>
      </c>
      <c r="E70" s="1617"/>
      <c r="F70" s="1618"/>
      <c r="G70" s="1619"/>
      <c r="H70" s="1617"/>
      <c r="I70" s="1618"/>
      <c r="J70" s="1619"/>
      <c r="K70" s="1603" t="e">
        <f t="shared" si="5"/>
        <v>#DIV/0!</v>
      </c>
      <c r="L70" s="1604"/>
      <c r="M70" s="1605"/>
    </row>
    <row r="71" spans="1:13" ht="15" customHeight="1" x14ac:dyDescent="0.25">
      <c r="A71" s="626"/>
      <c r="B71" s="632"/>
      <c r="C71" s="1612"/>
      <c r="D71" s="641" t="s">
        <v>370</v>
      </c>
      <c r="E71" s="1617"/>
      <c r="F71" s="1618"/>
      <c r="G71" s="1619"/>
      <c r="H71" s="1617"/>
      <c r="I71" s="1618"/>
      <c r="J71" s="1619"/>
      <c r="K71" s="1603" t="e">
        <f t="shared" si="5"/>
        <v>#DIV/0!</v>
      </c>
      <c r="L71" s="1604"/>
      <c r="M71" s="1605"/>
    </row>
    <row r="72" spans="1:13" ht="15" customHeight="1" x14ac:dyDescent="0.25">
      <c r="A72" s="626"/>
      <c r="B72" s="632"/>
      <c r="C72" s="1612"/>
      <c r="D72" s="641" t="s">
        <v>371</v>
      </c>
      <c r="E72" s="1617"/>
      <c r="F72" s="1618"/>
      <c r="G72" s="1619"/>
      <c r="H72" s="1617"/>
      <c r="I72" s="1618"/>
      <c r="J72" s="1619"/>
      <c r="K72" s="1603" t="e">
        <f t="shared" si="5"/>
        <v>#DIV/0!</v>
      </c>
      <c r="L72" s="1604"/>
      <c r="M72" s="1605"/>
    </row>
    <row r="73" spans="1:13" ht="15" customHeight="1" x14ac:dyDescent="0.25">
      <c r="A73" s="626"/>
      <c r="B73" s="632"/>
      <c r="C73" s="1612"/>
      <c r="D73" s="641" t="s">
        <v>372</v>
      </c>
      <c r="E73" s="1617"/>
      <c r="F73" s="1618"/>
      <c r="G73" s="1619"/>
      <c r="H73" s="1617"/>
      <c r="I73" s="1618"/>
      <c r="J73" s="1619"/>
      <c r="K73" s="1603" t="e">
        <f t="shared" si="5"/>
        <v>#DIV/0!</v>
      </c>
      <c r="L73" s="1604"/>
      <c r="M73" s="1605"/>
    </row>
    <row r="74" spans="1:13" ht="15" customHeight="1" x14ac:dyDescent="0.25">
      <c r="A74" s="626"/>
      <c r="B74" s="632"/>
      <c r="C74" s="1612"/>
      <c r="D74" s="641" t="s">
        <v>373</v>
      </c>
      <c r="E74" s="1617"/>
      <c r="F74" s="1618"/>
      <c r="G74" s="1619"/>
      <c r="H74" s="1617"/>
      <c r="I74" s="1618"/>
      <c r="J74" s="1619"/>
      <c r="K74" s="1603" t="e">
        <f t="shared" si="5"/>
        <v>#DIV/0!</v>
      </c>
      <c r="L74" s="1604"/>
      <c r="M74" s="1605"/>
    </row>
    <row r="75" spans="1:13" ht="15" customHeight="1" x14ac:dyDescent="0.25">
      <c r="A75" s="626"/>
      <c r="B75" s="632"/>
      <c r="C75" s="1612"/>
      <c r="D75" s="641" t="s">
        <v>374</v>
      </c>
      <c r="E75" s="1617"/>
      <c r="F75" s="1618"/>
      <c r="G75" s="1619"/>
      <c r="H75" s="1617"/>
      <c r="I75" s="1618"/>
      <c r="J75" s="1619"/>
      <c r="K75" s="1603" t="e">
        <f t="shared" si="5"/>
        <v>#DIV/0!</v>
      </c>
      <c r="L75" s="1604"/>
      <c r="M75" s="1605"/>
    </row>
    <row r="76" spans="1:13" ht="15" customHeight="1" x14ac:dyDescent="0.25">
      <c r="A76" s="626"/>
      <c r="B76" s="632"/>
      <c r="C76" s="1613"/>
      <c r="D76" s="642" t="s">
        <v>375</v>
      </c>
      <c r="E76" s="1626"/>
      <c r="F76" s="1627"/>
      <c r="G76" s="1628"/>
      <c r="H76" s="1626"/>
      <c r="I76" s="1627"/>
      <c r="J76" s="1628"/>
      <c r="K76" s="1680" t="e">
        <f t="shared" si="5"/>
        <v>#DIV/0!</v>
      </c>
      <c r="L76" s="1681"/>
      <c r="M76" s="1682"/>
    </row>
    <row r="77" spans="1:13" ht="15" customHeight="1" x14ac:dyDescent="0.25">
      <c r="A77" s="625" t="s">
        <v>158</v>
      </c>
      <c r="B77" s="1578" t="s">
        <v>53</v>
      </c>
      <c r="C77" s="1566"/>
      <c r="D77" s="1567"/>
      <c r="E77" s="1699">
        <f>+'1.3.DR'!F14</f>
        <v>0</v>
      </c>
      <c r="F77" s="1700"/>
      <c r="G77" s="1701"/>
      <c r="H77" s="1588"/>
      <c r="I77" s="1589"/>
      <c r="J77" s="1590"/>
      <c r="K77" s="1597" t="e">
        <f t="shared" si="5"/>
        <v>#DIV/0!</v>
      </c>
      <c r="L77" s="1598"/>
      <c r="M77" s="1599"/>
    </row>
    <row r="78" spans="1:13" ht="15" customHeight="1" x14ac:dyDescent="0.25">
      <c r="A78" s="625" t="s">
        <v>160</v>
      </c>
      <c r="B78" s="1578" t="s">
        <v>54</v>
      </c>
      <c r="C78" s="1578"/>
      <c r="D78" s="1579"/>
      <c r="E78" s="1699">
        <f>+'1.3.DR'!F15</f>
        <v>0</v>
      </c>
      <c r="F78" s="1700"/>
      <c r="G78" s="1701"/>
      <c r="H78" s="1614"/>
      <c r="I78" s="1615"/>
      <c r="J78" s="1616"/>
      <c r="K78" s="1591" t="e">
        <f t="shared" si="5"/>
        <v>#DIV/0!</v>
      </c>
      <c r="L78" s="1592"/>
      <c r="M78" s="1593"/>
    </row>
    <row r="79" spans="1:13" ht="15" customHeight="1" x14ac:dyDescent="0.25">
      <c r="A79" s="625" t="s">
        <v>160</v>
      </c>
      <c r="B79" s="1578" t="s">
        <v>55</v>
      </c>
      <c r="C79" s="1578"/>
      <c r="D79" s="1579"/>
      <c r="E79" s="1699">
        <f>+'1.3.DR'!F16</f>
        <v>0</v>
      </c>
      <c r="F79" s="1700"/>
      <c r="G79" s="1701"/>
      <c r="H79" s="1614"/>
      <c r="I79" s="1615"/>
      <c r="J79" s="1616"/>
      <c r="K79" s="1591" t="e">
        <f t="shared" si="5"/>
        <v>#DIV/0!</v>
      </c>
      <c r="L79" s="1592"/>
      <c r="M79" s="1593"/>
    </row>
    <row r="80" spans="1:13" ht="15" customHeight="1" x14ac:dyDescent="0.25">
      <c r="A80" s="625" t="s">
        <v>160</v>
      </c>
      <c r="B80" s="1578" t="s">
        <v>56</v>
      </c>
      <c r="C80" s="1578"/>
      <c r="D80" s="1579"/>
      <c r="E80" s="1699">
        <f>+'1.3.DR'!F17</f>
        <v>0</v>
      </c>
      <c r="F80" s="1700"/>
      <c r="G80" s="1701"/>
      <c r="H80" s="1614"/>
      <c r="I80" s="1615"/>
      <c r="J80" s="1616"/>
      <c r="K80" s="1591" t="e">
        <f t="shared" si="5"/>
        <v>#DIV/0!</v>
      </c>
      <c r="L80" s="1592"/>
      <c r="M80" s="1593"/>
    </row>
    <row r="81" spans="1:13" ht="15" customHeight="1" x14ac:dyDescent="0.25">
      <c r="A81" s="625" t="s">
        <v>160</v>
      </c>
      <c r="B81" s="1578" t="s">
        <v>57</v>
      </c>
      <c r="C81" s="1578"/>
      <c r="D81" s="1579"/>
      <c r="E81" s="1699">
        <f>+'1.3.DR'!F18</f>
        <v>0</v>
      </c>
      <c r="F81" s="1700"/>
      <c r="G81" s="1701"/>
      <c r="H81" s="1614"/>
      <c r="I81" s="1615"/>
      <c r="J81" s="1616"/>
      <c r="K81" s="1591" t="e">
        <f t="shared" si="5"/>
        <v>#DIV/0!</v>
      </c>
      <c r="L81" s="1592"/>
      <c r="M81" s="1593"/>
    </row>
    <row r="82" spans="1:13" ht="15" customHeight="1" x14ac:dyDescent="0.25">
      <c r="A82" s="625" t="s">
        <v>159</v>
      </c>
      <c r="B82" s="1578" t="s">
        <v>58</v>
      </c>
      <c r="C82" s="1578"/>
      <c r="D82" s="1579"/>
      <c r="E82" s="1699">
        <f>+'1.3.DR'!F19</f>
        <v>0</v>
      </c>
      <c r="F82" s="1700"/>
      <c r="G82" s="1701"/>
      <c r="H82" s="1614"/>
      <c r="I82" s="1615"/>
      <c r="J82" s="1616"/>
      <c r="K82" s="1591" t="e">
        <f t="shared" si="5"/>
        <v>#DIV/0!</v>
      </c>
      <c r="L82" s="1592"/>
      <c r="M82" s="1593"/>
    </row>
    <row r="83" spans="1:13" ht="15" customHeight="1" x14ac:dyDescent="0.25">
      <c r="A83" s="625" t="s">
        <v>157</v>
      </c>
      <c r="B83" s="1578" t="s">
        <v>126</v>
      </c>
      <c r="C83" s="1578"/>
      <c r="D83" s="1579"/>
      <c r="E83" s="1699">
        <f>+'1.3.DR'!F20</f>
        <v>0</v>
      </c>
      <c r="F83" s="1700"/>
      <c r="G83" s="1701"/>
      <c r="H83" s="1614"/>
      <c r="I83" s="1615"/>
      <c r="J83" s="1616"/>
      <c r="K83" s="1591" t="e">
        <f t="shared" si="5"/>
        <v>#DIV/0!</v>
      </c>
      <c r="L83" s="1592"/>
      <c r="M83" s="1593"/>
    </row>
    <row r="84" spans="1:13" ht="15" customHeight="1" thickBot="1" x14ac:dyDescent="0.3">
      <c r="A84" s="629" t="s">
        <v>158</v>
      </c>
      <c r="B84" s="1580" t="s">
        <v>127</v>
      </c>
      <c r="C84" s="1580"/>
      <c r="D84" s="1581"/>
      <c r="E84" s="1711">
        <f>+'1.3.DR'!F21</f>
        <v>0</v>
      </c>
      <c r="F84" s="1712"/>
      <c r="G84" s="1713"/>
      <c r="H84" s="1653"/>
      <c r="I84" s="1654"/>
      <c r="J84" s="1655"/>
      <c r="K84" s="1594" t="e">
        <f t="shared" si="5"/>
        <v>#DIV/0!</v>
      </c>
      <c r="L84" s="1595"/>
      <c r="M84" s="1596"/>
    </row>
    <row r="85" spans="1:13" ht="29.25" customHeight="1" thickTop="1" thickBot="1" x14ac:dyDescent="0.3">
      <c r="A85" s="1582" t="s">
        <v>376</v>
      </c>
      <c r="B85" s="1583"/>
      <c r="C85" s="1583"/>
      <c r="D85" s="1583"/>
      <c r="E85" s="1647">
        <f>+E10+E36+E37+E38+E39-E40-E41-E77-E78-E79-E80-E81+E82+E83-E84</f>
        <v>0</v>
      </c>
      <c r="F85" s="1648"/>
      <c r="G85" s="1649"/>
      <c r="H85" s="1647">
        <f>+H10+H36+H37+H38+H39-H40-H41-H77-H78-H79-H80-H81+H82+H83-H84</f>
        <v>0</v>
      </c>
      <c r="I85" s="1648"/>
      <c r="J85" s="1649"/>
      <c r="K85" s="1647" t="e">
        <f t="shared" si="5"/>
        <v>#DIV/0!</v>
      </c>
      <c r="L85" s="1648"/>
      <c r="M85" s="1649"/>
    </row>
    <row r="86" spans="1:13" ht="15" customHeight="1" x14ac:dyDescent="0.25">
      <c r="A86" s="624" t="s">
        <v>160</v>
      </c>
      <c r="B86" s="1584" t="s">
        <v>59</v>
      </c>
      <c r="C86" s="1584"/>
      <c r="D86" s="1585"/>
      <c r="E86" s="1714">
        <f>+'1.3.DR'!F24</f>
        <v>0</v>
      </c>
      <c r="F86" s="1715"/>
      <c r="G86" s="1716"/>
      <c r="H86" s="1677"/>
      <c r="I86" s="1678"/>
      <c r="J86" s="1679"/>
      <c r="K86" s="1686" t="e">
        <f t="shared" si="5"/>
        <v>#DIV/0!</v>
      </c>
      <c r="L86" s="1687"/>
      <c r="M86" s="1688"/>
    </row>
    <row r="87" spans="1:13" ht="15" customHeight="1" thickBot="1" x14ac:dyDescent="0.3">
      <c r="A87" s="627" t="s">
        <v>160</v>
      </c>
      <c r="B87" s="1568" t="s">
        <v>60</v>
      </c>
      <c r="C87" s="1568"/>
      <c r="D87" s="1568"/>
      <c r="E87" s="1722">
        <f>+'1.3.DR'!F25</f>
        <v>0</v>
      </c>
      <c r="F87" s="1723"/>
      <c r="G87" s="1724"/>
      <c r="H87" s="1650"/>
      <c r="I87" s="1651"/>
      <c r="J87" s="1652"/>
      <c r="K87" s="1689" t="e">
        <f t="shared" si="5"/>
        <v>#DIV/0!</v>
      </c>
      <c r="L87" s="1690"/>
      <c r="M87" s="1691"/>
    </row>
    <row r="88" spans="1:13" ht="15" customHeight="1" thickTop="1" thickBot="1" x14ac:dyDescent="0.3">
      <c r="A88" s="1582" t="s">
        <v>377</v>
      </c>
      <c r="B88" s="1583"/>
      <c r="C88" s="1583"/>
      <c r="D88" s="1583"/>
      <c r="E88" s="1644">
        <f>+E85-E86-E87</f>
        <v>0</v>
      </c>
      <c r="F88" s="1645"/>
      <c r="G88" s="1646"/>
      <c r="H88" s="1644">
        <f>+H85-H86-H87</f>
        <v>0</v>
      </c>
      <c r="I88" s="1645"/>
      <c r="J88" s="1646"/>
      <c r="K88" s="1644" t="e">
        <f t="shared" si="5"/>
        <v>#DIV/0!</v>
      </c>
      <c r="L88" s="1645"/>
      <c r="M88" s="1646"/>
    </row>
    <row r="89" spans="1:13" ht="15" customHeight="1" x14ac:dyDescent="0.25">
      <c r="A89" s="630" t="s">
        <v>157</v>
      </c>
      <c r="B89" s="1566" t="s">
        <v>61</v>
      </c>
      <c r="C89" s="1566"/>
      <c r="D89" s="1567"/>
      <c r="E89" s="1699">
        <f>+'1.3.DR'!F28</f>
        <v>0</v>
      </c>
      <c r="F89" s="1700"/>
      <c r="G89" s="1701"/>
      <c r="H89" s="1588"/>
      <c r="I89" s="1589"/>
      <c r="J89" s="1590"/>
      <c r="K89" s="1597" t="e">
        <f t="shared" si="5"/>
        <v>#DIV/0!</v>
      </c>
      <c r="L89" s="1598"/>
      <c r="M89" s="1599"/>
    </row>
    <row r="90" spans="1:13" ht="15" customHeight="1" thickBot="1" x14ac:dyDescent="0.3">
      <c r="A90" s="627" t="s">
        <v>158</v>
      </c>
      <c r="B90" s="1568" t="s">
        <v>62</v>
      </c>
      <c r="C90" s="1568"/>
      <c r="D90" s="1568"/>
      <c r="E90" s="1722">
        <f>+'1.3.DR'!F29</f>
        <v>0</v>
      </c>
      <c r="F90" s="1723"/>
      <c r="G90" s="1724"/>
      <c r="H90" s="1650"/>
      <c r="I90" s="1651"/>
      <c r="J90" s="1652"/>
      <c r="K90" s="1689" t="e">
        <f t="shared" si="5"/>
        <v>#DIV/0!</v>
      </c>
      <c r="L90" s="1690"/>
      <c r="M90" s="1691"/>
    </row>
    <row r="91" spans="1:13" ht="15" customHeight="1" thickTop="1" thickBot="1" x14ac:dyDescent="0.3">
      <c r="A91" s="1569" t="s">
        <v>378</v>
      </c>
      <c r="B91" s="1570"/>
      <c r="C91" s="1570"/>
      <c r="D91" s="1570"/>
      <c r="E91" s="1641">
        <f>+E88+E89-E90</f>
        <v>0</v>
      </c>
      <c r="F91" s="1642"/>
      <c r="G91" s="1643"/>
      <c r="H91" s="1641">
        <f>+H88+H89-H90</f>
        <v>0</v>
      </c>
      <c r="I91" s="1642"/>
      <c r="J91" s="1643"/>
      <c r="K91" s="1641" t="e">
        <f t="shared" si="5"/>
        <v>#DIV/0!</v>
      </c>
      <c r="L91" s="1642"/>
      <c r="M91" s="1643"/>
    </row>
    <row r="92" spans="1:13" ht="15" customHeight="1" thickBot="1" x14ac:dyDescent="0.3">
      <c r="A92" s="628" t="s">
        <v>160</v>
      </c>
      <c r="B92" s="1571" t="s">
        <v>379</v>
      </c>
      <c r="C92" s="1571"/>
      <c r="D92" s="1571"/>
      <c r="E92" s="1725">
        <f>+'1.3.DR'!F32</f>
        <v>0</v>
      </c>
      <c r="F92" s="1726"/>
      <c r="G92" s="1727"/>
      <c r="H92" s="1638"/>
      <c r="I92" s="1639"/>
      <c r="J92" s="1640"/>
      <c r="K92" s="1717" t="e">
        <f t="shared" si="5"/>
        <v>#DIV/0!</v>
      </c>
      <c r="L92" s="1718"/>
      <c r="M92" s="1719"/>
    </row>
    <row r="93" spans="1:13" ht="15" customHeight="1" thickTop="1" thickBot="1" x14ac:dyDescent="0.3">
      <c r="A93" s="1572" t="s">
        <v>380</v>
      </c>
      <c r="B93" s="1573"/>
      <c r="C93" s="1573"/>
      <c r="D93" s="1573"/>
      <c r="E93" s="1635">
        <f>+E91-E92</f>
        <v>0</v>
      </c>
      <c r="F93" s="1636"/>
      <c r="G93" s="1637"/>
      <c r="H93" s="1635">
        <f>+H91-H92</f>
        <v>0</v>
      </c>
      <c r="I93" s="1636"/>
      <c r="J93" s="1637"/>
      <c r="K93" s="1635" t="e">
        <f t="shared" si="5"/>
        <v>#DIV/0!</v>
      </c>
      <c r="L93" s="1636"/>
      <c r="M93" s="1637"/>
    </row>
    <row r="94" spans="1:13" ht="15" customHeight="1" x14ac:dyDescent="0.25"/>
    <row r="95" spans="1:13" ht="15" customHeight="1" x14ac:dyDescent="0.25">
      <c r="A95" s="177"/>
      <c r="B95" s="177"/>
      <c r="C95" s="177"/>
      <c r="D95" s="177"/>
      <c r="E95" s="177"/>
      <c r="F95" s="177"/>
      <c r="G95" s="177"/>
      <c r="H95" s="177"/>
      <c r="I95" s="177"/>
      <c r="J95" s="177"/>
      <c r="K95" s="177"/>
      <c r="L95" s="177"/>
      <c r="M95" s="177"/>
    </row>
    <row r="96" spans="1:13" ht="15" customHeight="1" x14ac:dyDescent="0.25">
      <c r="A96" s="177"/>
      <c r="B96" s="177"/>
      <c r="C96" s="177"/>
      <c r="D96" s="177"/>
      <c r="E96" s="177"/>
      <c r="F96" s="177"/>
      <c r="G96" s="177"/>
      <c r="H96" s="177"/>
      <c r="I96" s="177"/>
      <c r="J96" s="177"/>
      <c r="K96" s="177"/>
      <c r="L96" s="177"/>
      <c r="M96" s="177"/>
    </row>
    <row r="97" s="177" customFormat="1" ht="15" customHeight="1" x14ac:dyDescent="0.25"/>
    <row r="98" s="177" customFormat="1" ht="15" customHeight="1" x14ac:dyDescent="0.25"/>
    <row r="99" s="177" customFormat="1" ht="15" customHeight="1" x14ac:dyDescent="0.25"/>
    <row r="100" s="177" customFormat="1" ht="15" customHeight="1" x14ac:dyDescent="0.25"/>
    <row r="101" s="177" customFormat="1" ht="15" customHeight="1" x14ac:dyDescent="0.25"/>
    <row r="102" s="177" customFormat="1" ht="15" hidden="1" customHeight="1" x14ac:dyDescent="0.25"/>
    <row r="103" s="177" customFormat="1" ht="15" hidden="1" customHeight="1" x14ac:dyDescent="0.25"/>
    <row r="104" s="177" customFormat="1" ht="15" hidden="1" customHeight="1" x14ac:dyDescent="0.25"/>
    <row r="105" s="177" customFormat="1" ht="15" hidden="1" customHeight="1" x14ac:dyDescent="0.25"/>
    <row r="106" s="177" customFormat="1" ht="15" hidden="1" customHeight="1" x14ac:dyDescent="0.25"/>
    <row r="107" s="177" customFormat="1" ht="15" hidden="1" customHeight="1" x14ac:dyDescent="0.25"/>
    <row r="108" s="177" customFormat="1" ht="15" hidden="1" customHeight="1" x14ac:dyDescent="0.25"/>
    <row r="109" s="177" customFormat="1" ht="15" hidden="1" customHeight="1" x14ac:dyDescent="0.25"/>
    <row r="110" s="177" customFormat="1" ht="15" hidden="1" customHeight="1" x14ac:dyDescent="0.25"/>
    <row r="111" s="177" customFormat="1" ht="15" hidden="1" customHeight="1" x14ac:dyDescent="0.25"/>
    <row r="112" s="177" customFormat="1" ht="15" hidden="1" customHeight="1" x14ac:dyDescent="0.25"/>
    <row r="113" s="177" customFormat="1" ht="15" hidden="1" customHeight="1" x14ac:dyDescent="0.25"/>
    <row r="114" s="177" customFormat="1" ht="15" hidden="1" customHeight="1" x14ac:dyDescent="0.25"/>
    <row r="115" s="177" customFormat="1" ht="15" hidden="1" customHeight="1" x14ac:dyDescent="0.25"/>
    <row r="116" s="177" customFormat="1" ht="15" hidden="1" customHeight="1" x14ac:dyDescent="0.25"/>
    <row r="117" s="177" customFormat="1" ht="15" hidden="1" customHeight="1" x14ac:dyDescent="0.25"/>
    <row r="118" s="177" customFormat="1" ht="15" hidden="1" customHeight="1" x14ac:dyDescent="0.25"/>
    <row r="119" s="177" customFormat="1" ht="15" hidden="1" customHeight="1" x14ac:dyDescent="0.25"/>
    <row r="120" s="177" customFormat="1" ht="15" hidden="1" customHeight="1" x14ac:dyDescent="0.25"/>
    <row r="121" s="177" customFormat="1" ht="15" hidden="1" customHeight="1" x14ac:dyDescent="0.25"/>
    <row r="122" s="177" customFormat="1" ht="15" hidden="1" customHeight="1" x14ac:dyDescent="0.25"/>
    <row r="123" s="177" customFormat="1" ht="15" hidden="1" customHeight="1" x14ac:dyDescent="0.25"/>
    <row r="124" s="177" customFormat="1" ht="15" hidden="1" customHeight="1" x14ac:dyDescent="0.25"/>
    <row r="125" s="177" customFormat="1" ht="15" hidden="1" customHeight="1" x14ac:dyDescent="0.25"/>
    <row r="126" s="177" customFormat="1" ht="15" hidden="1" customHeight="1" x14ac:dyDescent="0.25"/>
    <row r="127" s="177" customFormat="1" ht="15" hidden="1" customHeight="1" x14ac:dyDescent="0.25"/>
    <row r="128" s="177" customFormat="1" ht="15" hidden="1" customHeight="1" x14ac:dyDescent="0.25"/>
    <row r="129" s="177" customFormat="1" ht="15" hidden="1" customHeight="1" x14ac:dyDescent="0.25"/>
    <row r="130" s="177" customFormat="1" ht="15" hidden="1" customHeight="1" x14ac:dyDescent="0.25"/>
    <row r="131" s="177" customFormat="1" ht="15" hidden="1" customHeight="1" x14ac:dyDescent="0.25"/>
    <row r="132" s="177" customFormat="1" ht="15" hidden="1" customHeight="1" x14ac:dyDescent="0.25"/>
    <row r="133" s="177" customFormat="1" ht="15" hidden="1" customHeight="1" x14ac:dyDescent="0.25"/>
    <row r="134" s="177" customFormat="1" ht="15" hidden="1" customHeight="1" x14ac:dyDescent="0.25"/>
    <row r="135" s="177" customFormat="1" ht="15" hidden="1" customHeight="1" x14ac:dyDescent="0.25"/>
    <row r="136" s="177" customFormat="1" ht="15" hidden="1" customHeight="1" x14ac:dyDescent="0.25"/>
    <row r="137" s="177" customFormat="1" ht="15" hidden="1" customHeight="1" x14ac:dyDescent="0.25"/>
    <row r="138" s="177" customFormat="1" ht="15" hidden="1" customHeight="1" x14ac:dyDescent="0.25"/>
    <row r="139" s="177" customFormat="1" ht="15" hidden="1" customHeight="1" x14ac:dyDescent="0.25"/>
    <row r="140" s="177" customFormat="1" ht="15" hidden="1" customHeight="1" x14ac:dyDescent="0.25"/>
    <row r="141" s="177" customFormat="1" ht="15" hidden="1" customHeight="1" x14ac:dyDescent="0.25"/>
    <row r="142" s="177" customFormat="1" ht="15" hidden="1" customHeight="1" x14ac:dyDescent="0.25"/>
    <row r="143" s="177" customFormat="1" ht="15" hidden="1" customHeight="1" x14ac:dyDescent="0.25"/>
    <row r="144" s="177" customFormat="1" ht="15" hidden="1" customHeight="1" x14ac:dyDescent="0.25"/>
    <row r="145" s="177" customFormat="1" ht="15" hidden="1" customHeight="1" x14ac:dyDescent="0.25"/>
    <row r="146" s="177" customFormat="1" ht="15" hidden="1" customHeight="1" x14ac:dyDescent="0.25"/>
    <row r="147" s="177" customFormat="1" ht="15" hidden="1" customHeight="1" x14ac:dyDescent="0.25"/>
    <row r="148" s="177" customFormat="1" ht="15" hidden="1" customHeight="1" x14ac:dyDescent="0.25"/>
    <row r="149" s="177" customFormat="1" ht="15" hidden="1" customHeight="1" x14ac:dyDescent="0.25"/>
    <row r="150" s="177" customFormat="1" ht="15" hidden="1" customHeight="1" x14ac:dyDescent="0.25"/>
    <row r="151" s="177" customFormat="1" ht="15" hidden="1" customHeight="1" x14ac:dyDescent="0.25"/>
    <row r="152" s="177" customFormat="1" ht="15" hidden="1" customHeight="1" x14ac:dyDescent="0.25"/>
    <row r="153" s="177" customFormat="1" ht="15" hidden="1" customHeight="1" x14ac:dyDescent="0.25"/>
    <row r="154" s="177" customFormat="1" ht="15" hidden="1" customHeight="1" x14ac:dyDescent="0.25"/>
    <row r="155" s="177" customFormat="1" ht="15" hidden="1" customHeight="1" x14ac:dyDescent="0.25"/>
    <row r="156" s="177" customFormat="1" ht="15" hidden="1" customHeight="1" x14ac:dyDescent="0.25"/>
    <row r="157" s="177" customFormat="1" ht="15" hidden="1" customHeight="1" x14ac:dyDescent="0.25"/>
    <row r="158" s="177" customFormat="1" ht="15" hidden="1" customHeight="1" x14ac:dyDescent="0.25"/>
    <row r="159" s="177" customFormat="1" ht="15" hidden="1" customHeight="1" x14ac:dyDescent="0.25"/>
    <row r="160" s="177" customFormat="1" ht="15" hidden="1" customHeight="1" x14ac:dyDescent="0.25"/>
    <row r="161" s="177" customFormat="1" ht="15" hidden="1" customHeight="1" x14ac:dyDescent="0.25"/>
    <row r="162" s="177" customFormat="1" ht="15" hidden="1" customHeight="1" x14ac:dyDescent="0.25"/>
    <row r="163" s="177" customFormat="1" ht="15" hidden="1" customHeight="1" x14ac:dyDescent="0.25"/>
    <row r="164" s="177" customFormat="1" ht="15" hidden="1" customHeight="1" x14ac:dyDescent="0.25"/>
    <row r="165" s="177" customFormat="1" ht="15" hidden="1" customHeight="1" x14ac:dyDescent="0.25"/>
    <row r="166" s="177" customFormat="1" ht="15" hidden="1" customHeight="1" x14ac:dyDescent="0.25"/>
    <row r="167" s="177" customFormat="1" ht="15" hidden="1" customHeight="1" x14ac:dyDescent="0.25"/>
    <row r="168" s="177" customFormat="1" ht="15" hidden="1" customHeight="1" x14ac:dyDescent="0.25"/>
    <row r="169" s="177" customFormat="1" ht="15" hidden="1" customHeight="1" x14ac:dyDescent="0.25"/>
    <row r="170" s="177" customFormat="1" ht="15" hidden="1" customHeight="1" x14ac:dyDescent="0.25"/>
    <row r="171" s="177" customFormat="1" ht="15" hidden="1" customHeight="1" x14ac:dyDescent="0.25"/>
    <row r="172" s="177" customFormat="1" ht="15" hidden="1" customHeight="1" x14ac:dyDescent="0.25"/>
    <row r="173" s="177" customFormat="1" ht="15" hidden="1" customHeight="1" x14ac:dyDescent="0.25"/>
    <row r="174" s="177" customFormat="1" ht="15" hidden="1" customHeight="1" x14ac:dyDescent="0.25"/>
    <row r="175" s="177" customFormat="1" ht="15" hidden="1" customHeight="1" x14ac:dyDescent="0.25"/>
    <row r="176" s="177" customFormat="1" ht="15" hidden="1" customHeight="1" x14ac:dyDescent="0.25"/>
    <row r="177" s="177" customFormat="1" ht="15" hidden="1" customHeight="1" x14ac:dyDescent="0.25"/>
    <row r="178" s="177" customFormat="1" ht="15" hidden="1" customHeight="1" x14ac:dyDescent="0.25"/>
    <row r="179" s="177" customFormat="1" ht="15" hidden="1" customHeight="1" x14ac:dyDescent="0.25"/>
    <row r="180" s="177" customFormat="1" ht="15" hidden="1" customHeight="1" x14ac:dyDescent="0.25"/>
    <row r="181" s="177" customFormat="1" ht="15" hidden="1" customHeight="1" x14ac:dyDescent="0.25"/>
    <row r="182" s="177" customFormat="1" ht="15" hidden="1" customHeight="1" x14ac:dyDescent="0.25"/>
    <row r="183" s="177" customFormat="1" ht="15" hidden="1" customHeight="1" x14ac:dyDescent="0.25"/>
    <row r="184" s="177" customFormat="1" ht="15" hidden="1" customHeight="1" x14ac:dyDescent="0.25"/>
    <row r="185" s="177" customFormat="1" ht="15" hidden="1" customHeight="1" x14ac:dyDescent="0.25"/>
    <row r="186" s="177" customFormat="1" ht="15" hidden="1" customHeight="1" x14ac:dyDescent="0.25"/>
    <row r="187" s="177" customFormat="1" ht="15" hidden="1" customHeight="1" x14ac:dyDescent="0.25"/>
    <row r="188" s="177" customFormat="1" ht="15" hidden="1" customHeight="1" x14ac:dyDescent="0.25"/>
    <row r="189" s="177" customFormat="1" ht="15" hidden="1" customHeight="1" x14ac:dyDescent="0.25"/>
    <row r="190" s="177" customFormat="1" ht="15" hidden="1" customHeight="1" x14ac:dyDescent="0.25"/>
    <row r="191" s="177" customFormat="1" ht="15" hidden="1" customHeight="1" x14ac:dyDescent="0.25"/>
    <row r="192" s="177" customFormat="1" ht="15" hidden="1" customHeight="1" x14ac:dyDescent="0.25"/>
    <row r="193" s="177" customFormat="1" ht="15" hidden="1" customHeight="1" x14ac:dyDescent="0.25"/>
    <row r="194" s="177" customFormat="1" ht="15" hidden="1" customHeight="1" x14ac:dyDescent="0.25"/>
    <row r="195" s="177" customFormat="1" ht="15" hidden="1" customHeight="1" x14ac:dyDescent="0.25"/>
    <row r="196" s="177" customFormat="1" ht="15" hidden="1" customHeight="1" x14ac:dyDescent="0.25"/>
    <row r="197" s="177" customFormat="1" ht="15" hidden="1" customHeight="1" x14ac:dyDescent="0.25"/>
    <row r="198" s="177" customFormat="1" ht="15" hidden="1" customHeight="1" x14ac:dyDescent="0.25"/>
    <row r="199" s="177" customFormat="1" ht="15" hidden="1" customHeight="1" x14ac:dyDescent="0.25"/>
    <row r="200" s="177" customFormat="1" ht="15" hidden="1" customHeight="1" x14ac:dyDescent="0.25"/>
    <row r="201" s="177" customFormat="1" ht="15" hidden="1" customHeight="1" x14ac:dyDescent="0.25"/>
    <row r="202" s="177" customFormat="1" ht="15" hidden="1" customHeight="1" x14ac:dyDescent="0.25"/>
    <row r="203" s="177" customFormat="1" ht="15" hidden="1" customHeight="1" x14ac:dyDescent="0.25"/>
    <row r="204" s="177" customFormat="1" ht="15" hidden="1" customHeight="1" x14ac:dyDescent="0.25"/>
    <row r="205" s="177" customFormat="1" ht="15" hidden="1" customHeight="1" x14ac:dyDescent="0.25"/>
    <row r="206" s="177" customFormat="1" ht="15" hidden="1" customHeight="1" x14ac:dyDescent="0.25"/>
    <row r="207" s="177" customFormat="1" ht="15" hidden="1" customHeight="1" x14ac:dyDescent="0.25"/>
    <row r="208" s="177" customFormat="1" ht="15" hidden="1" customHeight="1" x14ac:dyDescent="0.25"/>
    <row r="209" s="177" customFormat="1" ht="15" hidden="1" customHeight="1" x14ac:dyDescent="0.25"/>
    <row r="210" s="177" customFormat="1" ht="15" hidden="1" customHeight="1" x14ac:dyDescent="0.25"/>
    <row r="211" s="177" customFormat="1" ht="15" hidden="1" customHeight="1" x14ac:dyDescent="0.25"/>
    <row r="212" s="177" customFormat="1" ht="15" hidden="1" customHeight="1" x14ac:dyDescent="0.25"/>
    <row r="213" s="177" customFormat="1" ht="15" hidden="1" customHeight="1" x14ac:dyDescent="0.25"/>
    <row r="214" s="177" customFormat="1" ht="15" hidden="1" customHeight="1" x14ac:dyDescent="0.25"/>
    <row r="215" s="177" customFormat="1" ht="15" hidden="1" customHeight="1" x14ac:dyDescent="0.25"/>
    <row r="216" s="177" customFormat="1" ht="15" hidden="1" customHeight="1" x14ac:dyDescent="0.25"/>
    <row r="217" s="177" customFormat="1" ht="15" hidden="1" customHeight="1" x14ac:dyDescent="0.25"/>
    <row r="218" s="177" customFormat="1" ht="15" hidden="1" customHeight="1" x14ac:dyDescent="0.25"/>
    <row r="219" s="177" customFormat="1" ht="15" hidden="1" customHeight="1" x14ac:dyDescent="0.25"/>
    <row r="220" s="177" customFormat="1" ht="15" hidden="1" customHeight="1" x14ac:dyDescent="0.25"/>
    <row r="221" s="177" customFormat="1" ht="15" hidden="1" customHeight="1" x14ac:dyDescent="0.25"/>
    <row r="222" s="177" customFormat="1" ht="15" hidden="1" customHeight="1" x14ac:dyDescent="0.25"/>
    <row r="223" s="177" customFormat="1" ht="15" hidden="1" customHeight="1" x14ac:dyDescent="0.25"/>
    <row r="224" s="177" customFormat="1" ht="15" hidden="1" customHeight="1" x14ac:dyDescent="0.25"/>
    <row r="225" s="177" customFormat="1" ht="15" hidden="1" customHeight="1" x14ac:dyDescent="0.25"/>
    <row r="226" s="177" customFormat="1" ht="15" hidden="1" customHeight="1" x14ac:dyDescent="0.25"/>
    <row r="227" s="177" customFormat="1" ht="15" hidden="1" customHeight="1" x14ac:dyDescent="0.25"/>
    <row r="228" s="177" customFormat="1" ht="15" hidden="1" customHeight="1" x14ac:dyDescent="0.25"/>
    <row r="229" s="177" customFormat="1" ht="15" hidden="1" customHeight="1" x14ac:dyDescent="0.25"/>
    <row r="230" s="177" customFormat="1" ht="15" hidden="1" customHeight="1" x14ac:dyDescent="0.25"/>
    <row r="231" s="177" customFormat="1" ht="15" hidden="1" customHeight="1" x14ac:dyDescent="0.25"/>
    <row r="232" s="177" customFormat="1" ht="15" hidden="1" customHeight="1" x14ac:dyDescent="0.25"/>
    <row r="233" s="177" customFormat="1" ht="15" hidden="1" customHeight="1" x14ac:dyDescent="0.25"/>
    <row r="234" s="177" customFormat="1" ht="15" hidden="1" customHeight="1" x14ac:dyDescent="0.25"/>
    <row r="235" s="177" customFormat="1" ht="15" hidden="1" customHeight="1" x14ac:dyDescent="0.25"/>
    <row r="236" s="177" customFormat="1" ht="15" hidden="1" customHeight="1" x14ac:dyDescent="0.25"/>
    <row r="237" s="177" customFormat="1" ht="15" hidden="1" customHeight="1" x14ac:dyDescent="0.25"/>
    <row r="238" s="177" customFormat="1" ht="15" hidden="1" customHeight="1" x14ac:dyDescent="0.25"/>
    <row r="239" s="177" customFormat="1" ht="15" hidden="1" customHeight="1" x14ac:dyDescent="0.25"/>
    <row r="240" s="177" customFormat="1" ht="15" hidden="1" customHeight="1" x14ac:dyDescent="0.25"/>
    <row r="241" s="177" customFormat="1" ht="15" hidden="1" customHeight="1" x14ac:dyDescent="0.25"/>
    <row r="242" s="177" customFormat="1" ht="15" hidden="1" customHeight="1" x14ac:dyDescent="0.25"/>
    <row r="243" s="177" customFormat="1" ht="15" hidden="1" customHeight="1" x14ac:dyDescent="0.25"/>
    <row r="244" s="177" customFormat="1" ht="15" hidden="1" customHeight="1" x14ac:dyDescent="0.25"/>
    <row r="245" s="177" customFormat="1" ht="15" hidden="1" customHeight="1" x14ac:dyDescent="0.25"/>
    <row r="246" s="177" customFormat="1" ht="15" hidden="1" customHeight="1" x14ac:dyDescent="0.25"/>
    <row r="247" s="177" customFormat="1" ht="15" hidden="1" customHeight="1" x14ac:dyDescent="0.25"/>
    <row r="248" s="177" customFormat="1" ht="15" hidden="1" customHeight="1" x14ac:dyDescent="0.25"/>
    <row r="249" s="177" customFormat="1" ht="15" hidden="1" customHeight="1" x14ac:dyDescent="0.25"/>
    <row r="250" s="177" customFormat="1" ht="15" hidden="1" customHeight="1" x14ac:dyDescent="0.25"/>
    <row r="251" s="177" customFormat="1" ht="15" hidden="1" customHeight="1" x14ac:dyDescent="0.25"/>
    <row r="252" s="177" customFormat="1" ht="15" hidden="1" customHeight="1" x14ac:dyDescent="0.25"/>
    <row r="253" s="177" customFormat="1" ht="15" hidden="1" customHeight="1" x14ac:dyDescent="0.25"/>
    <row r="254" s="177" customFormat="1" ht="15" hidden="1" customHeight="1" x14ac:dyDescent="0.25"/>
    <row r="255" s="177" customFormat="1" ht="15" hidden="1" customHeight="1" x14ac:dyDescent="0.25"/>
    <row r="256" s="177" customFormat="1" ht="15" hidden="1" customHeight="1" x14ac:dyDescent="0.25"/>
    <row r="257" s="177" customFormat="1" ht="15" hidden="1" customHeight="1" x14ac:dyDescent="0.25"/>
    <row r="258" s="177" customFormat="1" ht="15" hidden="1" customHeight="1" x14ac:dyDescent="0.25"/>
    <row r="259" s="177" customFormat="1" ht="15" hidden="1" customHeight="1" x14ac:dyDescent="0.25"/>
    <row r="260" s="177" customFormat="1" ht="15" hidden="1" customHeight="1" x14ac:dyDescent="0.25"/>
    <row r="261" s="177" customFormat="1" ht="15" hidden="1" customHeight="1" x14ac:dyDescent="0.25"/>
    <row r="262" s="177" customFormat="1" ht="15" hidden="1" customHeight="1" x14ac:dyDescent="0.25"/>
    <row r="263" s="177" customFormat="1" ht="15" hidden="1" customHeight="1" x14ac:dyDescent="0.25"/>
    <row r="264" s="177" customFormat="1" ht="15" hidden="1" customHeight="1" x14ac:dyDescent="0.25"/>
    <row r="265" s="177" customFormat="1" ht="15" hidden="1" customHeight="1" x14ac:dyDescent="0.25"/>
    <row r="266" s="177" customFormat="1" ht="15" hidden="1" customHeight="1" x14ac:dyDescent="0.25"/>
    <row r="267" s="177" customFormat="1" ht="15" hidden="1" customHeight="1" x14ac:dyDescent="0.25"/>
    <row r="268" s="177" customFormat="1" ht="15" hidden="1" customHeight="1" x14ac:dyDescent="0.25"/>
    <row r="269" s="177" customFormat="1" ht="15" hidden="1" customHeight="1" x14ac:dyDescent="0.25"/>
    <row r="270" s="177" customFormat="1" ht="15" hidden="1" customHeight="1" x14ac:dyDescent="0.25"/>
    <row r="271" s="177" customFormat="1" ht="15" hidden="1" customHeight="1" x14ac:dyDescent="0.25"/>
    <row r="272" s="177" customFormat="1" ht="15" hidden="1" customHeight="1" x14ac:dyDescent="0.25"/>
    <row r="273" s="177" customFormat="1" ht="15" hidden="1" customHeight="1" x14ac:dyDescent="0.25"/>
    <row r="274" s="177" customFormat="1" ht="15" hidden="1" customHeight="1" x14ac:dyDescent="0.25"/>
    <row r="275" s="177" customFormat="1" ht="15" hidden="1" customHeight="1" x14ac:dyDescent="0.25"/>
    <row r="276" s="177" customFormat="1" ht="15" hidden="1" customHeight="1" x14ac:dyDescent="0.25"/>
    <row r="277" s="177" customFormat="1" ht="15" hidden="1" customHeight="1" x14ac:dyDescent="0.25"/>
    <row r="278" s="177" customFormat="1" ht="15" hidden="1" customHeight="1" x14ac:dyDescent="0.25"/>
    <row r="279" s="177" customFormat="1" ht="15" hidden="1" customHeight="1" x14ac:dyDescent="0.25"/>
    <row r="280" s="177" customFormat="1" ht="15" hidden="1" customHeight="1" x14ac:dyDescent="0.25"/>
    <row r="281" s="177" customFormat="1" ht="15" hidden="1" customHeight="1" x14ac:dyDescent="0.25"/>
    <row r="282" s="177" customFormat="1" ht="15" hidden="1" customHeight="1" x14ac:dyDescent="0.25"/>
    <row r="283" s="177" customFormat="1" ht="15" hidden="1" customHeight="1" x14ac:dyDescent="0.25"/>
    <row r="284" s="177" customFormat="1" ht="15" hidden="1" customHeight="1" x14ac:dyDescent="0.25"/>
    <row r="285" s="177" customFormat="1" ht="15" hidden="1" customHeight="1" x14ac:dyDescent="0.25"/>
    <row r="286" s="177" customFormat="1" ht="15" hidden="1" customHeight="1" x14ac:dyDescent="0.25"/>
    <row r="287" s="177" customFormat="1" ht="15" hidden="1" customHeight="1" x14ac:dyDescent="0.25"/>
    <row r="288" s="177" customFormat="1" ht="15" hidden="1" customHeight="1" x14ac:dyDescent="0.25"/>
    <row r="289" s="177" customFormat="1" ht="15" hidden="1" customHeight="1" x14ac:dyDescent="0.25"/>
    <row r="290" s="177" customFormat="1" ht="15" hidden="1" customHeight="1" x14ac:dyDescent="0.25"/>
    <row r="291" s="177" customFormat="1" ht="15" hidden="1" customHeight="1" x14ac:dyDescent="0.25"/>
    <row r="292" s="177" customFormat="1" ht="15" hidden="1" customHeight="1" x14ac:dyDescent="0.25"/>
    <row r="293" s="177" customFormat="1" ht="15" hidden="1" customHeight="1" x14ac:dyDescent="0.25"/>
    <row r="294" s="177" customFormat="1" ht="15" hidden="1" customHeight="1" x14ac:dyDescent="0.25"/>
    <row r="295" s="177" customFormat="1" ht="15" hidden="1" customHeight="1" x14ac:dyDescent="0.25"/>
    <row r="296" s="177" customFormat="1" ht="15" hidden="1" customHeight="1" x14ac:dyDescent="0.25"/>
    <row r="297" s="177" customFormat="1" ht="15" hidden="1" customHeight="1" x14ac:dyDescent="0.25"/>
    <row r="298" s="177" customFormat="1" ht="15" hidden="1" customHeight="1" x14ac:dyDescent="0.25"/>
    <row r="299" s="177" customFormat="1" ht="15" hidden="1" customHeight="1" x14ac:dyDescent="0.25"/>
    <row r="300" s="177" customFormat="1" ht="15" hidden="1" customHeight="1" x14ac:dyDescent="0.25"/>
    <row r="301" s="177" customFormat="1" ht="15" hidden="1" customHeight="1" x14ac:dyDescent="0.25"/>
    <row r="302" s="177" customFormat="1" ht="15" hidden="1" customHeight="1" x14ac:dyDescent="0.25"/>
    <row r="303" s="177" customFormat="1" ht="15" hidden="1" customHeight="1" x14ac:dyDescent="0.25"/>
    <row r="304" s="177" customFormat="1" ht="15" hidden="1" customHeight="1" x14ac:dyDescent="0.25"/>
    <row r="305" s="177" customFormat="1" ht="15" hidden="1" customHeight="1" x14ac:dyDescent="0.25"/>
    <row r="306" s="177" customFormat="1" ht="15" hidden="1" customHeight="1" x14ac:dyDescent="0.25"/>
    <row r="307" s="177" customFormat="1" ht="15" hidden="1" customHeight="1" x14ac:dyDescent="0.25"/>
    <row r="308" s="177" customFormat="1" ht="15" hidden="1" customHeight="1" x14ac:dyDescent="0.25"/>
    <row r="309" s="177" customFormat="1" ht="15" hidden="1" customHeight="1" x14ac:dyDescent="0.25"/>
    <row r="310" s="177" customFormat="1" ht="15" hidden="1" customHeight="1" x14ac:dyDescent="0.25"/>
    <row r="311" s="177" customFormat="1" ht="15" hidden="1" customHeight="1" x14ac:dyDescent="0.25"/>
    <row r="312" s="177" customFormat="1" ht="15" hidden="1" customHeight="1" x14ac:dyDescent="0.25"/>
    <row r="313" s="177" customFormat="1" ht="15" hidden="1" customHeight="1" x14ac:dyDescent="0.25"/>
    <row r="314" s="177" customFormat="1" ht="15" hidden="1" customHeight="1" x14ac:dyDescent="0.25"/>
    <row r="315" s="177" customFormat="1" ht="15" hidden="1" customHeight="1" x14ac:dyDescent="0.25"/>
    <row r="316" s="177" customFormat="1" ht="15" hidden="1" customHeight="1" x14ac:dyDescent="0.25"/>
    <row r="317" s="177" customFormat="1" ht="15" hidden="1" customHeight="1" x14ac:dyDescent="0.25"/>
    <row r="318" s="177" customFormat="1" ht="15" hidden="1" customHeight="1" x14ac:dyDescent="0.25"/>
    <row r="319" s="177" customFormat="1" ht="15" hidden="1" customHeight="1" x14ac:dyDescent="0.25"/>
    <row r="320" s="177" customFormat="1" ht="15" hidden="1" customHeight="1" x14ac:dyDescent="0.25"/>
    <row r="321" s="177" customFormat="1" ht="15" hidden="1" customHeight="1" x14ac:dyDescent="0.25"/>
    <row r="322" s="177" customFormat="1" ht="15" hidden="1" customHeight="1" x14ac:dyDescent="0.25"/>
    <row r="323" s="177" customFormat="1" ht="15" hidden="1" customHeight="1" x14ac:dyDescent="0.25"/>
    <row r="324" s="177" customFormat="1" ht="15" hidden="1" customHeight="1" x14ac:dyDescent="0.25"/>
    <row r="325" s="177" customFormat="1" ht="15" hidden="1" customHeight="1" x14ac:dyDescent="0.25"/>
    <row r="326" s="177" customFormat="1" ht="15" hidden="1" customHeight="1" x14ac:dyDescent="0.25"/>
    <row r="327" s="177" customFormat="1" ht="15" hidden="1" customHeight="1" x14ac:dyDescent="0.25"/>
    <row r="328" s="177" customFormat="1" ht="15" hidden="1" customHeight="1" x14ac:dyDescent="0.25"/>
    <row r="329" s="177" customFormat="1" ht="15" hidden="1" customHeight="1" x14ac:dyDescent="0.25"/>
    <row r="330" s="177" customFormat="1" ht="15" hidden="1" customHeight="1" x14ac:dyDescent="0.25"/>
    <row r="331" s="177" customFormat="1" ht="15" hidden="1" customHeight="1" x14ac:dyDescent="0.25"/>
    <row r="332" s="177" customFormat="1" ht="15" hidden="1" customHeight="1" x14ac:dyDescent="0.25"/>
    <row r="333" s="177" customFormat="1" ht="15" hidden="1" customHeight="1" x14ac:dyDescent="0.25"/>
    <row r="334" s="177" customFormat="1" ht="15" hidden="1" customHeight="1" x14ac:dyDescent="0.25"/>
    <row r="335" s="177" customFormat="1" ht="15" hidden="1" customHeight="1" x14ac:dyDescent="0.25"/>
    <row r="336" s="177" customFormat="1" ht="15" hidden="1" customHeight="1" x14ac:dyDescent="0.25"/>
    <row r="337" s="177" customFormat="1" ht="15" hidden="1" customHeight="1" x14ac:dyDescent="0.25"/>
    <row r="338" s="177" customFormat="1" ht="15" hidden="1" customHeight="1" x14ac:dyDescent="0.25"/>
    <row r="339" s="177" customFormat="1" ht="15" hidden="1" customHeight="1" x14ac:dyDescent="0.25"/>
    <row r="340" s="177" customFormat="1" ht="15" hidden="1" customHeight="1" x14ac:dyDescent="0.25"/>
    <row r="341" s="177" customFormat="1" ht="15" hidden="1" customHeight="1" x14ac:dyDescent="0.25"/>
    <row r="342" s="177" customFormat="1" ht="15" hidden="1" customHeight="1" x14ac:dyDescent="0.25"/>
    <row r="343" s="177" customFormat="1" ht="15" hidden="1" customHeight="1" x14ac:dyDescent="0.25"/>
    <row r="344" s="177" customFormat="1" ht="15" hidden="1" customHeight="1" x14ac:dyDescent="0.25"/>
    <row r="345" s="177" customFormat="1" ht="15" hidden="1" customHeight="1" x14ac:dyDescent="0.25"/>
    <row r="346" s="177" customFormat="1" ht="15" hidden="1" customHeight="1" x14ac:dyDescent="0.25"/>
    <row r="347" s="177" customFormat="1" ht="15" hidden="1" customHeight="1" x14ac:dyDescent="0.25"/>
    <row r="348" s="177" customFormat="1" ht="15" hidden="1" customHeight="1" x14ac:dyDescent="0.25"/>
    <row r="349" s="177" customFormat="1" ht="15" hidden="1" customHeight="1" x14ac:dyDescent="0.25"/>
    <row r="350" s="177" customFormat="1" ht="15" hidden="1" customHeight="1" x14ac:dyDescent="0.25"/>
    <row r="351" s="177" customFormat="1" ht="15" hidden="1" customHeight="1" x14ac:dyDescent="0.25"/>
    <row r="352" s="177" customFormat="1" ht="15" hidden="1" customHeight="1" x14ac:dyDescent="0.25"/>
    <row r="353" s="177" customFormat="1" ht="15" hidden="1" customHeight="1" x14ac:dyDescent="0.25"/>
    <row r="354" s="177" customFormat="1" ht="15" hidden="1" customHeight="1" x14ac:dyDescent="0.25"/>
    <row r="355" s="177" customFormat="1" ht="15" hidden="1" customHeight="1" x14ac:dyDescent="0.25"/>
    <row r="356" s="177" customFormat="1" ht="15" hidden="1" customHeight="1" x14ac:dyDescent="0.25"/>
    <row r="357" s="177" customFormat="1" ht="15" hidden="1" customHeight="1" x14ac:dyDescent="0.25"/>
    <row r="358" s="177" customFormat="1" ht="15" hidden="1" customHeight="1" x14ac:dyDescent="0.25"/>
    <row r="359" s="177" customFormat="1" ht="15" hidden="1" customHeight="1" x14ac:dyDescent="0.25"/>
    <row r="360" s="177" customFormat="1" ht="15" hidden="1" customHeight="1" x14ac:dyDescent="0.25"/>
    <row r="361" s="177" customFormat="1" ht="15" hidden="1" customHeight="1" x14ac:dyDescent="0.25"/>
    <row r="362" s="177" customFormat="1" ht="15" hidden="1" customHeight="1" x14ac:dyDescent="0.25"/>
    <row r="363" s="177" customFormat="1" ht="15" hidden="1" customHeight="1" x14ac:dyDescent="0.25"/>
    <row r="364" s="177" customFormat="1" ht="15" hidden="1" customHeight="1" x14ac:dyDescent="0.25"/>
    <row r="365" s="177" customFormat="1" ht="15" hidden="1" customHeight="1" x14ac:dyDescent="0.25"/>
    <row r="366" s="177" customFormat="1" ht="15" hidden="1" customHeight="1" x14ac:dyDescent="0.25"/>
    <row r="367" s="177" customFormat="1" ht="15" hidden="1" customHeight="1" x14ac:dyDescent="0.25"/>
    <row r="368" s="177" customFormat="1" ht="15" hidden="1" customHeight="1" x14ac:dyDescent="0.25"/>
    <row r="369" s="177" customFormat="1" ht="15" hidden="1" customHeight="1" x14ac:dyDescent="0.25"/>
    <row r="370" s="177" customFormat="1" ht="15" hidden="1" customHeight="1" x14ac:dyDescent="0.25"/>
    <row r="371" s="177" customFormat="1" ht="15" hidden="1" customHeight="1" x14ac:dyDescent="0.25"/>
    <row r="372" s="177" customFormat="1" ht="15" hidden="1" customHeight="1" x14ac:dyDescent="0.25"/>
    <row r="373" s="177" customFormat="1" ht="15" hidden="1" customHeight="1" x14ac:dyDescent="0.25"/>
    <row r="374" s="177" customFormat="1" ht="15" hidden="1" customHeight="1" x14ac:dyDescent="0.25"/>
    <row r="375" s="177" customFormat="1" ht="15" hidden="1" customHeight="1" x14ac:dyDescent="0.25"/>
    <row r="376" s="177" customFormat="1" ht="15" hidden="1" customHeight="1" x14ac:dyDescent="0.25"/>
    <row r="377" s="177" customFormat="1" ht="15" hidden="1" customHeight="1" x14ac:dyDescent="0.25"/>
    <row r="378" s="177" customFormat="1" ht="15" hidden="1" customHeight="1" x14ac:dyDescent="0.25"/>
    <row r="379" s="177" customFormat="1" ht="15" hidden="1" customHeight="1" x14ac:dyDescent="0.25"/>
    <row r="380" s="177" customFormat="1" ht="15" hidden="1" customHeight="1" x14ac:dyDescent="0.25"/>
    <row r="381" s="177" customFormat="1" ht="15" hidden="1" customHeight="1" x14ac:dyDescent="0.25"/>
    <row r="382" s="177" customFormat="1" ht="15" hidden="1" customHeight="1" x14ac:dyDescent="0.25"/>
    <row r="383" s="177" customFormat="1" ht="15" hidden="1" customHeight="1" x14ac:dyDescent="0.25"/>
    <row r="384" s="177" customFormat="1" ht="15" hidden="1" customHeight="1" x14ac:dyDescent="0.25"/>
    <row r="385" s="177" customFormat="1" ht="15" hidden="1" customHeight="1" x14ac:dyDescent="0.25"/>
    <row r="386" s="177" customFormat="1" ht="15" hidden="1" customHeight="1" x14ac:dyDescent="0.25"/>
    <row r="387" s="177" customFormat="1" ht="15" hidden="1" customHeight="1" x14ac:dyDescent="0.25"/>
    <row r="388" s="177" customFormat="1" ht="15" hidden="1" customHeight="1" x14ac:dyDescent="0.25"/>
    <row r="389" s="177" customFormat="1" ht="15" hidden="1" customHeight="1" x14ac:dyDescent="0.25"/>
    <row r="390" s="177" customFormat="1" ht="15" hidden="1" customHeight="1" x14ac:dyDescent="0.25"/>
    <row r="391" s="177" customFormat="1" ht="15" hidden="1" customHeight="1" x14ac:dyDescent="0.25"/>
    <row r="392" s="177" customFormat="1" ht="15" hidden="1" customHeight="1" x14ac:dyDescent="0.25"/>
    <row r="393" s="177" customFormat="1" ht="15" hidden="1" customHeight="1" x14ac:dyDescent="0.25"/>
    <row r="394" s="177" customFormat="1" ht="15" hidden="1" customHeight="1" x14ac:dyDescent="0.25"/>
    <row r="395" s="177" customFormat="1" ht="15" hidden="1" customHeight="1" x14ac:dyDescent="0.25"/>
    <row r="396" s="177" customFormat="1" ht="15" hidden="1" customHeight="1" x14ac:dyDescent="0.25"/>
    <row r="397" s="177" customFormat="1" ht="15" hidden="1" customHeight="1" x14ac:dyDescent="0.25"/>
    <row r="398" s="177" customFormat="1" ht="15" hidden="1" customHeight="1" x14ac:dyDescent="0.25"/>
    <row r="399" s="177" customFormat="1" ht="15" hidden="1" customHeight="1" x14ac:dyDescent="0.25"/>
    <row r="400" s="177" customFormat="1" ht="15" hidden="1" customHeight="1" x14ac:dyDescent="0.25"/>
    <row r="401" s="177" customFormat="1" ht="15" hidden="1" customHeight="1" x14ac:dyDescent="0.25"/>
    <row r="402" s="177" customFormat="1" ht="15" hidden="1" customHeight="1" x14ac:dyDescent="0.25"/>
    <row r="403" s="177" customFormat="1" ht="15" hidden="1" customHeight="1" x14ac:dyDescent="0.25"/>
    <row r="404" s="177" customFormat="1" ht="15" hidden="1" customHeight="1" x14ac:dyDescent="0.25"/>
    <row r="405" s="177" customFormat="1" ht="15" hidden="1" customHeight="1" x14ac:dyDescent="0.25"/>
    <row r="406" s="177" customFormat="1" ht="15" hidden="1" customHeight="1" x14ac:dyDescent="0.25"/>
    <row r="407" s="177" customFormat="1" ht="15" hidden="1" customHeight="1" x14ac:dyDescent="0.25"/>
    <row r="408" s="177" customFormat="1" ht="15" hidden="1" customHeight="1" x14ac:dyDescent="0.25"/>
    <row r="409" s="177" customFormat="1" ht="15" hidden="1" customHeight="1" x14ac:dyDescent="0.25"/>
    <row r="410" s="177" customFormat="1" ht="15" hidden="1" customHeight="1" x14ac:dyDescent="0.25"/>
    <row r="411" s="177" customFormat="1" ht="15" hidden="1" customHeight="1" x14ac:dyDescent="0.25"/>
    <row r="412" s="177" customFormat="1" ht="15" hidden="1" customHeight="1" x14ac:dyDescent="0.25"/>
    <row r="413" s="177" customFormat="1" ht="15" hidden="1" customHeight="1" x14ac:dyDescent="0.25"/>
    <row r="414" s="177" customFormat="1" ht="15" hidden="1" customHeight="1" x14ac:dyDescent="0.25"/>
    <row r="415" s="177" customFormat="1" ht="15" hidden="1" customHeight="1" x14ac:dyDescent="0.25"/>
    <row r="416" s="177" customFormat="1" ht="15" hidden="1" customHeight="1" x14ac:dyDescent="0.25"/>
    <row r="417" s="177" customFormat="1" ht="15" hidden="1" customHeight="1" x14ac:dyDescent="0.25"/>
    <row r="418" s="177" customFormat="1" ht="15" hidden="1" customHeight="1" x14ac:dyDescent="0.25"/>
    <row r="419" s="177" customFormat="1" ht="15" hidden="1" customHeight="1" x14ac:dyDescent="0.25"/>
    <row r="420" s="177" customFormat="1" ht="15" hidden="1" customHeight="1" x14ac:dyDescent="0.25"/>
    <row r="421" s="177" customFormat="1" ht="15" hidden="1" customHeight="1" x14ac:dyDescent="0.25"/>
    <row r="422" s="177" customFormat="1" ht="15" hidden="1" customHeight="1" x14ac:dyDescent="0.25"/>
    <row r="423" s="177" customFormat="1" ht="15" hidden="1" customHeight="1" x14ac:dyDescent="0.25"/>
    <row r="424" s="177" customFormat="1" ht="15" hidden="1" customHeight="1" x14ac:dyDescent="0.25"/>
    <row r="425" s="177" customFormat="1" ht="15" hidden="1" customHeight="1" x14ac:dyDescent="0.25"/>
    <row r="426" s="177" customFormat="1" ht="15" hidden="1" customHeight="1" x14ac:dyDescent="0.25"/>
    <row r="427" s="177" customFormat="1" ht="15" hidden="1" customHeight="1" x14ac:dyDescent="0.25"/>
    <row r="428" s="177" customFormat="1" ht="15" hidden="1" customHeight="1" x14ac:dyDescent="0.25"/>
    <row r="429" s="177" customFormat="1" ht="15" hidden="1" customHeight="1" x14ac:dyDescent="0.25"/>
    <row r="430" s="177" customFormat="1" ht="15" hidden="1" customHeight="1" x14ac:dyDescent="0.25"/>
    <row r="431" s="177" customFormat="1" ht="15" hidden="1" customHeight="1" x14ac:dyDescent="0.25"/>
    <row r="432" s="177" customFormat="1" ht="15" hidden="1" customHeight="1" x14ac:dyDescent="0.25"/>
    <row r="433" s="177" customFormat="1" ht="15" hidden="1" customHeight="1" x14ac:dyDescent="0.25"/>
    <row r="434" s="177" customFormat="1" ht="15" hidden="1" customHeight="1" x14ac:dyDescent="0.25"/>
    <row r="435" s="177" customFormat="1" ht="15" hidden="1" customHeight="1" x14ac:dyDescent="0.25"/>
    <row r="436" s="177" customFormat="1" ht="15" hidden="1" customHeight="1" x14ac:dyDescent="0.25"/>
    <row r="437" s="177" customFormat="1" ht="15" hidden="1" customHeight="1" x14ac:dyDescent="0.25"/>
    <row r="438" s="177" customFormat="1" ht="15" hidden="1" customHeight="1" x14ac:dyDescent="0.25"/>
    <row r="439" s="177" customFormat="1" ht="15" hidden="1" customHeight="1" x14ac:dyDescent="0.25"/>
    <row r="440" s="177" customFormat="1" ht="15" hidden="1" customHeight="1" x14ac:dyDescent="0.25"/>
    <row r="441" s="177" customFormat="1" ht="15" hidden="1" customHeight="1" x14ac:dyDescent="0.25"/>
    <row r="442" s="177" customFormat="1" ht="15" hidden="1" customHeight="1" x14ac:dyDescent="0.25"/>
    <row r="443" s="177" customFormat="1" ht="15" hidden="1" customHeight="1" x14ac:dyDescent="0.25"/>
    <row r="444" s="177" customFormat="1" ht="15" hidden="1" customHeight="1" x14ac:dyDescent="0.25"/>
    <row r="445" s="177" customFormat="1" ht="15" hidden="1" customHeight="1" x14ac:dyDescent="0.25"/>
    <row r="446" s="177" customFormat="1" ht="15" hidden="1" customHeight="1" x14ac:dyDescent="0.25"/>
    <row r="447" s="177" customFormat="1" ht="15" hidden="1" customHeight="1" x14ac:dyDescent="0.25"/>
    <row r="448" s="177" customFormat="1" ht="15" hidden="1" customHeight="1" x14ac:dyDescent="0.25"/>
    <row r="449" s="177" customFormat="1" ht="15" hidden="1" customHeight="1" x14ac:dyDescent="0.25"/>
    <row r="450" s="177" customFormat="1" ht="15" hidden="1" customHeight="1" x14ac:dyDescent="0.25"/>
    <row r="451" s="177" customFormat="1" ht="15" hidden="1" customHeight="1" x14ac:dyDescent="0.25"/>
    <row r="452" s="177" customFormat="1" ht="15" hidden="1" customHeight="1" x14ac:dyDescent="0.25"/>
    <row r="453" s="177" customFormat="1" ht="15" hidden="1" customHeight="1" x14ac:dyDescent="0.25"/>
    <row r="454" s="177" customFormat="1" ht="15" hidden="1" customHeight="1" x14ac:dyDescent="0.25"/>
    <row r="455" s="177" customFormat="1" ht="15" hidden="1" customHeight="1" x14ac:dyDescent="0.25"/>
    <row r="456" s="177" customFormat="1" ht="15" hidden="1" customHeight="1" x14ac:dyDescent="0.25"/>
    <row r="457" s="177" customFormat="1" ht="15" hidden="1" customHeight="1" x14ac:dyDescent="0.25"/>
    <row r="458" s="177" customFormat="1" ht="15" hidden="1" customHeight="1" x14ac:dyDescent="0.25"/>
    <row r="459" s="177" customFormat="1" ht="15" hidden="1" customHeight="1" x14ac:dyDescent="0.25"/>
    <row r="460" s="177" customFormat="1" ht="15" hidden="1" customHeight="1" x14ac:dyDescent="0.25"/>
    <row r="461" s="177" customFormat="1" ht="15" hidden="1" customHeight="1" x14ac:dyDescent="0.25"/>
    <row r="462" s="177" customFormat="1" ht="15" hidden="1" customHeight="1" x14ac:dyDescent="0.25"/>
    <row r="463" s="177" customFormat="1" ht="15" hidden="1" customHeight="1" x14ac:dyDescent="0.25"/>
    <row r="464" s="177" customFormat="1" ht="15" hidden="1" customHeight="1" x14ac:dyDescent="0.25"/>
    <row r="465" s="177" customFormat="1" ht="15" hidden="1" customHeight="1" x14ac:dyDescent="0.25"/>
    <row r="466" s="177" customFormat="1" ht="15" hidden="1" customHeight="1" x14ac:dyDescent="0.25"/>
    <row r="467" s="177" customFormat="1" ht="15" hidden="1" customHeight="1" x14ac:dyDescent="0.25"/>
    <row r="468" s="177" customFormat="1" ht="15" hidden="1" customHeight="1" x14ac:dyDescent="0.25"/>
    <row r="469" s="177" customFormat="1" ht="15" hidden="1" customHeight="1" x14ac:dyDescent="0.25"/>
    <row r="470" s="177" customFormat="1" ht="15" hidden="1" customHeight="1" x14ac:dyDescent="0.25"/>
    <row r="471" s="177" customFormat="1" ht="15" hidden="1" customHeight="1" x14ac:dyDescent="0.25"/>
    <row r="472" s="177" customFormat="1" ht="15" hidden="1" customHeight="1" x14ac:dyDescent="0.25"/>
    <row r="473" s="177" customFormat="1" ht="15" hidden="1" customHeight="1" x14ac:dyDescent="0.25"/>
    <row r="474" s="177" customFormat="1" ht="15" hidden="1" customHeight="1" x14ac:dyDescent="0.25"/>
    <row r="475" s="177" customFormat="1" ht="15" hidden="1" customHeight="1" x14ac:dyDescent="0.25"/>
    <row r="476" s="177" customFormat="1" ht="15" hidden="1" customHeight="1" x14ac:dyDescent="0.25"/>
    <row r="477" s="177" customFormat="1" ht="15" hidden="1" customHeight="1" x14ac:dyDescent="0.25"/>
    <row r="478" s="177" customFormat="1" ht="15" hidden="1" customHeight="1" x14ac:dyDescent="0.25"/>
    <row r="479" s="177" customFormat="1" ht="15" hidden="1" customHeight="1" x14ac:dyDescent="0.25"/>
    <row r="480" s="177" customFormat="1" ht="15" hidden="1" customHeight="1" x14ac:dyDescent="0.25"/>
    <row r="481" s="177" customFormat="1" ht="15" hidden="1" customHeight="1" x14ac:dyDescent="0.25"/>
    <row r="482" s="177" customFormat="1" ht="15" hidden="1" customHeight="1" x14ac:dyDescent="0.25"/>
    <row r="483" s="177" customFormat="1" ht="15" hidden="1" customHeight="1" x14ac:dyDescent="0.25"/>
    <row r="484" s="177" customFormat="1" ht="15" hidden="1" customHeight="1" x14ac:dyDescent="0.25"/>
    <row r="485" s="177" customFormat="1" ht="15" hidden="1" customHeight="1" x14ac:dyDescent="0.25"/>
    <row r="486" s="177" customFormat="1" ht="15" hidden="1" customHeight="1" x14ac:dyDescent="0.25"/>
    <row r="487" s="177" customFormat="1" ht="15" hidden="1" customHeight="1" x14ac:dyDescent="0.25"/>
    <row r="488" s="177" customFormat="1" ht="15" hidden="1" customHeight="1" x14ac:dyDescent="0.25"/>
    <row r="489" s="177" customFormat="1" ht="15" hidden="1" customHeight="1" x14ac:dyDescent="0.25"/>
    <row r="490" s="177" customFormat="1" ht="15" hidden="1" customHeight="1" x14ac:dyDescent="0.25"/>
    <row r="491" s="177" customFormat="1" ht="15" hidden="1" customHeight="1" x14ac:dyDescent="0.25"/>
    <row r="492" s="177" customFormat="1" ht="15" hidden="1" customHeight="1" x14ac:dyDescent="0.25"/>
    <row r="493" s="177" customFormat="1" ht="15" hidden="1" customHeight="1" x14ac:dyDescent="0.25"/>
    <row r="494" s="177" customFormat="1" ht="15" hidden="1" customHeight="1" x14ac:dyDescent="0.25"/>
    <row r="495" s="177" customFormat="1" ht="15" hidden="1" customHeight="1" x14ac:dyDescent="0.25"/>
    <row r="496" s="177" customFormat="1" ht="15" hidden="1" customHeight="1" x14ac:dyDescent="0.25"/>
    <row r="497" s="177" customFormat="1" ht="15" hidden="1" customHeight="1" x14ac:dyDescent="0.25"/>
    <row r="498" s="177" customFormat="1" ht="15" hidden="1" customHeight="1" x14ac:dyDescent="0.25"/>
    <row r="499" s="177" customFormat="1" ht="15" hidden="1" customHeight="1" x14ac:dyDescent="0.25"/>
    <row r="500" s="177" customFormat="1" ht="15" hidden="1" customHeight="1" x14ac:dyDescent="0.25"/>
    <row r="501" s="177" customFormat="1" ht="15" hidden="1" customHeight="1" x14ac:dyDescent="0.25"/>
    <row r="502" s="177" customFormat="1" ht="15" hidden="1" customHeight="1" x14ac:dyDescent="0.25"/>
    <row r="503" s="177" customFormat="1" ht="15" hidden="1" customHeight="1" x14ac:dyDescent="0.25"/>
    <row r="504" s="177" customFormat="1" ht="15" hidden="1" customHeight="1" x14ac:dyDescent="0.25"/>
    <row r="505" s="177" customFormat="1" ht="15" hidden="1" customHeight="1" x14ac:dyDescent="0.25"/>
    <row r="506" s="177" customFormat="1" ht="15" hidden="1" customHeight="1" x14ac:dyDescent="0.25"/>
    <row r="507" s="177" customFormat="1" ht="15" hidden="1" customHeight="1" x14ac:dyDescent="0.25"/>
    <row r="508" s="177" customFormat="1" ht="15" hidden="1" customHeight="1" x14ac:dyDescent="0.25"/>
    <row r="509" s="177" customFormat="1" ht="15" hidden="1" customHeight="1" x14ac:dyDescent="0.25"/>
    <row r="510" s="177" customFormat="1" ht="15" hidden="1" customHeight="1" x14ac:dyDescent="0.25"/>
    <row r="511" s="177" customFormat="1" ht="15" hidden="1" customHeight="1" x14ac:dyDescent="0.25"/>
    <row r="512" s="177" customFormat="1" ht="15" hidden="1" customHeight="1" x14ac:dyDescent="0.25"/>
    <row r="513" s="177" customFormat="1" ht="15" hidden="1" customHeight="1" x14ac:dyDescent="0.25"/>
    <row r="514" s="177" customFormat="1" ht="15" hidden="1" customHeight="1" x14ac:dyDescent="0.25"/>
    <row r="515" s="177" customFormat="1" ht="15" hidden="1" customHeight="1" x14ac:dyDescent="0.25"/>
    <row r="516" s="177" customFormat="1" ht="15" hidden="1" customHeight="1" x14ac:dyDescent="0.25"/>
    <row r="517" s="177" customFormat="1" ht="15" hidden="1" customHeight="1" x14ac:dyDescent="0.25"/>
    <row r="518" s="177" customFormat="1" ht="15" hidden="1" customHeight="1" x14ac:dyDescent="0.25"/>
    <row r="519" s="177" customFormat="1" ht="15" hidden="1" customHeight="1" x14ac:dyDescent="0.25"/>
    <row r="520" s="177" customFormat="1" ht="15" hidden="1" customHeight="1" x14ac:dyDescent="0.25"/>
    <row r="521" s="177" customFormat="1" ht="15" hidden="1" customHeight="1" x14ac:dyDescent="0.25"/>
    <row r="522" s="177" customFormat="1" ht="15" hidden="1" customHeight="1" x14ac:dyDescent="0.25"/>
    <row r="523" s="177" customFormat="1" ht="15" hidden="1" customHeight="1" x14ac:dyDescent="0.25"/>
    <row r="524" s="177" customFormat="1" ht="15" hidden="1" customHeight="1" x14ac:dyDescent="0.25"/>
    <row r="525" s="177" customFormat="1" ht="15" hidden="1" customHeight="1" x14ac:dyDescent="0.25"/>
    <row r="526" s="177" customFormat="1" ht="15" hidden="1" customHeight="1" x14ac:dyDescent="0.25"/>
    <row r="527" s="177" customFormat="1" ht="15" hidden="1" customHeight="1" x14ac:dyDescent="0.25"/>
    <row r="528" s="177" customFormat="1" ht="15" hidden="1" customHeight="1" x14ac:dyDescent="0.25"/>
    <row r="529" s="177" customFormat="1" ht="15" hidden="1" customHeight="1" x14ac:dyDescent="0.25"/>
    <row r="530" s="177" customFormat="1" ht="15" hidden="1" customHeight="1" x14ac:dyDescent="0.25"/>
    <row r="531" s="177" customFormat="1" ht="15" hidden="1" customHeight="1" x14ac:dyDescent="0.25"/>
    <row r="532" s="177" customFormat="1" ht="15" hidden="1" customHeight="1" x14ac:dyDescent="0.25"/>
    <row r="533" s="177" customFormat="1" ht="15" hidden="1" customHeight="1" x14ac:dyDescent="0.25"/>
    <row r="534" s="177" customFormat="1" ht="15" hidden="1" customHeight="1" x14ac:dyDescent="0.25"/>
    <row r="535" s="177" customFormat="1" ht="15" hidden="1" customHeight="1" x14ac:dyDescent="0.25"/>
    <row r="536" s="177" customFormat="1" ht="15" hidden="1" customHeight="1" x14ac:dyDescent="0.25"/>
    <row r="537" s="177" customFormat="1" ht="15" hidden="1" customHeight="1" x14ac:dyDescent="0.25"/>
    <row r="538" s="177" customFormat="1" ht="15" hidden="1" customHeight="1" x14ac:dyDescent="0.25"/>
    <row r="539" s="177" customFormat="1" ht="15" hidden="1" customHeight="1" x14ac:dyDescent="0.25"/>
    <row r="540" s="177" customFormat="1" ht="15" hidden="1" customHeight="1" x14ac:dyDescent="0.25"/>
    <row r="541" s="177" customFormat="1" ht="15" hidden="1" customHeight="1" x14ac:dyDescent="0.25"/>
    <row r="542" s="177" customFormat="1" ht="15" hidden="1" customHeight="1" x14ac:dyDescent="0.25"/>
    <row r="543" s="177" customFormat="1" ht="15" hidden="1" customHeight="1" x14ac:dyDescent="0.25"/>
    <row r="544" s="177" customFormat="1" ht="15" hidden="1" customHeight="1" x14ac:dyDescent="0.25"/>
    <row r="545" s="177" customFormat="1" ht="15" hidden="1" customHeight="1" x14ac:dyDescent="0.25"/>
    <row r="546" s="177" customFormat="1" ht="15" hidden="1" customHeight="1" x14ac:dyDescent="0.25"/>
    <row r="547" s="177" customFormat="1" ht="15" hidden="1" customHeight="1" x14ac:dyDescent="0.25"/>
    <row r="548" s="177" customFormat="1" ht="15" hidden="1" customHeight="1" x14ac:dyDescent="0.25"/>
    <row r="549" s="177" customFormat="1" ht="15" hidden="1" customHeight="1" x14ac:dyDescent="0.25"/>
    <row r="550" s="177" customFormat="1" ht="15" hidden="1" customHeight="1" x14ac:dyDescent="0.25"/>
    <row r="551" s="177" customFormat="1" ht="15" hidden="1" customHeight="1" x14ac:dyDescent="0.25"/>
    <row r="552" s="177" customFormat="1" ht="15" hidden="1" customHeight="1" x14ac:dyDescent="0.25"/>
    <row r="553" s="177" customFormat="1" ht="15" hidden="1" customHeight="1" x14ac:dyDescent="0.25"/>
    <row r="554" s="177" customFormat="1" ht="15" hidden="1" customHeight="1" x14ac:dyDescent="0.25"/>
    <row r="555" s="177" customFormat="1" ht="15" hidden="1" customHeight="1" x14ac:dyDescent="0.25"/>
    <row r="556" s="177" customFormat="1" ht="15" hidden="1" customHeight="1" x14ac:dyDescent="0.25"/>
    <row r="557" s="177" customFormat="1" ht="15" hidden="1" customHeight="1" x14ac:dyDescent="0.25"/>
    <row r="558" s="177" customFormat="1" ht="15" hidden="1" customHeight="1" x14ac:dyDescent="0.25"/>
    <row r="559" s="177" customFormat="1" ht="15" hidden="1" customHeight="1" x14ac:dyDescent="0.25"/>
    <row r="560" s="177" customFormat="1" ht="15" hidden="1" customHeight="1" x14ac:dyDescent="0.25"/>
    <row r="561" s="177" customFormat="1" ht="15" hidden="1" customHeight="1" x14ac:dyDescent="0.25"/>
    <row r="562" s="177" customFormat="1" ht="15" hidden="1" customHeight="1" x14ac:dyDescent="0.25"/>
    <row r="563" s="177" customFormat="1" ht="15" hidden="1" customHeight="1" x14ac:dyDescent="0.25"/>
    <row r="564" s="177" customFormat="1" ht="15" hidden="1" customHeight="1" x14ac:dyDescent="0.25"/>
    <row r="565" s="177" customFormat="1" ht="15" hidden="1" customHeight="1" x14ac:dyDescent="0.25"/>
    <row r="566" s="177" customFormat="1" ht="15" hidden="1" customHeight="1" x14ac:dyDescent="0.25"/>
    <row r="567" s="177" customFormat="1" ht="15" hidden="1" customHeight="1" x14ac:dyDescent="0.25"/>
    <row r="568" s="177" customFormat="1" ht="15" hidden="1" customHeight="1" x14ac:dyDescent="0.25"/>
    <row r="569" s="177" customFormat="1" ht="15" hidden="1" customHeight="1" x14ac:dyDescent="0.25"/>
    <row r="570" s="177" customFormat="1" ht="15" hidden="1" customHeight="1" x14ac:dyDescent="0.25"/>
    <row r="571" s="177" customFormat="1" ht="15" hidden="1" customHeight="1" x14ac:dyDescent="0.25"/>
    <row r="572" s="177" customFormat="1" ht="15" hidden="1" customHeight="1" x14ac:dyDescent="0.25"/>
    <row r="573" s="177" customFormat="1" ht="15" hidden="1" customHeight="1" x14ac:dyDescent="0.25"/>
    <row r="574" s="177" customFormat="1" ht="15" hidden="1" customHeight="1" x14ac:dyDescent="0.25"/>
    <row r="575" s="177" customFormat="1" ht="15" hidden="1" customHeight="1" x14ac:dyDescent="0.25"/>
    <row r="576" s="177" customFormat="1" ht="15" hidden="1" customHeight="1" x14ac:dyDescent="0.25"/>
    <row r="577" s="177" customFormat="1" ht="15" hidden="1" customHeight="1" x14ac:dyDescent="0.25"/>
    <row r="578" s="177" customFormat="1" ht="15" hidden="1" customHeight="1" x14ac:dyDescent="0.25"/>
    <row r="579" s="177" customFormat="1" ht="15" hidden="1" customHeight="1" x14ac:dyDescent="0.25"/>
    <row r="580" s="177" customFormat="1" ht="15" hidden="1" customHeight="1" x14ac:dyDescent="0.25"/>
    <row r="581" s="177" customFormat="1" ht="15" hidden="1" customHeight="1" x14ac:dyDescent="0.25"/>
    <row r="582" s="177" customFormat="1" ht="15" hidden="1" customHeight="1" x14ac:dyDescent="0.25"/>
    <row r="583" s="177" customFormat="1" ht="15" hidden="1" customHeight="1" x14ac:dyDescent="0.25"/>
    <row r="584" s="177" customFormat="1" ht="15" hidden="1" customHeight="1" x14ac:dyDescent="0.25"/>
    <row r="585" s="177" customFormat="1" ht="15" hidden="1" customHeight="1" x14ac:dyDescent="0.25"/>
    <row r="586" s="177" customFormat="1" ht="15" hidden="1" customHeight="1" x14ac:dyDescent="0.25"/>
    <row r="587" s="177" customFormat="1" ht="15" hidden="1" customHeight="1" x14ac:dyDescent="0.25"/>
    <row r="588" s="177" customFormat="1" ht="15" hidden="1" customHeight="1" x14ac:dyDescent="0.25"/>
    <row r="589" s="177" customFormat="1" ht="15" hidden="1" customHeight="1" x14ac:dyDescent="0.25"/>
    <row r="590" s="177" customFormat="1" ht="15" hidden="1" customHeight="1" x14ac:dyDescent="0.25"/>
    <row r="591" s="177" customFormat="1" ht="15" hidden="1" customHeight="1" x14ac:dyDescent="0.25"/>
    <row r="592" s="177" customFormat="1" ht="15" hidden="1" customHeight="1" x14ac:dyDescent="0.25"/>
    <row r="593" s="177" customFormat="1" ht="15" hidden="1" customHeight="1" x14ac:dyDescent="0.25"/>
    <row r="594" s="177" customFormat="1" ht="15" hidden="1" customHeight="1" x14ac:dyDescent="0.25"/>
    <row r="595" s="177" customFormat="1" ht="15" hidden="1" customHeight="1" x14ac:dyDescent="0.25"/>
    <row r="596" s="177" customFormat="1" ht="15" hidden="1" customHeight="1" x14ac:dyDescent="0.25"/>
    <row r="597" s="177" customFormat="1" ht="15" hidden="1" customHeight="1" x14ac:dyDescent="0.25"/>
    <row r="598" s="177" customFormat="1" ht="15" hidden="1" customHeight="1" x14ac:dyDescent="0.25"/>
    <row r="599" s="177" customFormat="1" ht="15" hidden="1" customHeight="1" x14ac:dyDescent="0.25"/>
    <row r="600" s="177" customFormat="1" ht="15" hidden="1" customHeight="1" x14ac:dyDescent="0.25"/>
  </sheetData>
  <sheetProtection sheet="1" objects="1" scenarios="1"/>
  <mergeCells count="217">
    <mergeCell ref="K90:M90"/>
    <mergeCell ref="K91:M91"/>
    <mergeCell ref="K92:M92"/>
    <mergeCell ref="K93:M93"/>
    <mergeCell ref="A4:M4"/>
    <mergeCell ref="A5:M5"/>
    <mergeCell ref="K65:M65"/>
    <mergeCell ref="K66:M66"/>
    <mergeCell ref="K67:M67"/>
    <mergeCell ref="K68:M68"/>
    <mergeCell ref="K69:M69"/>
    <mergeCell ref="K70:M70"/>
    <mergeCell ref="K54:M54"/>
    <mergeCell ref="K55:M55"/>
    <mergeCell ref="K56:M56"/>
    <mergeCell ref="K57:M57"/>
    <mergeCell ref="K58:M58"/>
    <mergeCell ref="K59:M59"/>
    <mergeCell ref="E90:G90"/>
    <mergeCell ref="E91:G91"/>
    <mergeCell ref="E92:G92"/>
    <mergeCell ref="E93:G93"/>
    <mergeCell ref="E87:G87"/>
    <mergeCell ref="E88:G88"/>
    <mergeCell ref="K3:M3"/>
    <mergeCell ref="K7:M7"/>
    <mergeCell ref="K8:M8"/>
    <mergeCell ref="K10:M10"/>
    <mergeCell ref="K36:M36"/>
    <mergeCell ref="K37:M37"/>
    <mergeCell ref="E84:G84"/>
    <mergeCell ref="E85:G85"/>
    <mergeCell ref="E86:G86"/>
    <mergeCell ref="E66:G66"/>
    <mergeCell ref="E67:G67"/>
    <mergeCell ref="E68:G68"/>
    <mergeCell ref="E69:G69"/>
    <mergeCell ref="E70:G70"/>
    <mergeCell ref="E71:G71"/>
    <mergeCell ref="E60:G60"/>
    <mergeCell ref="E61:G61"/>
    <mergeCell ref="E62:G62"/>
    <mergeCell ref="E63:G63"/>
    <mergeCell ref="E64:G64"/>
    <mergeCell ref="E65:G65"/>
    <mergeCell ref="E54:G54"/>
    <mergeCell ref="E55:G55"/>
    <mergeCell ref="E56:G56"/>
    <mergeCell ref="E89:G89"/>
    <mergeCell ref="E78:G78"/>
    <mergeCell ref="E79:G79"/>
    <mergeCell ref="E80:G80"/>
    <mergeCell ref="E81:G81"/>
    <mergeCell ref="E82:G82"/>
    <mergeCell ref="E83:G83"/>
    <mergeCell ref="E72:G72"/>
    <mergeCell ref="E73:G73"/>
    <mergeCell ref="E74:G74"/>
    <mergeCell ref="E75:G75"/>
    <mergeCell ref="E76:G76"/>
    <mergeCell ref="E77:G77"/>
    <mergeCell ref="E57:G57"/>
    <mergeCell ref="E58:G58"/>
    <mergeCell ref="E59:G59"/>
    <mergeCell ref="E48:G48"/>
    <mergeCell ref="E49:G49"/>
    <mergeCell ref="E50:G50"/>
    <mergeCell ref="E51:G51"/>
    <mergeCell ref="E52:G52"/>
    <mergeCell ref="E53:G53"/>
    <mergeCell ref="E42:G42"/>
    <mergeCell ref="E43:G43"/>
    <mergeCell ref="E44:G44"/>
    <mergeCell ref="E45:G45"/>
    <mergeCell ref="E46:G46"/>
    <mergeCell ref="E47:G47"/>
    <mergeCell ref="E3:G3"/>
    <mergeCell ref="E7:G7"/>
    <mergeCell ref="E8:G8"/>
    <mergeCell ref="E10:G10"/>
    <mergeCell ref="E36:G36"/>
    <mergeCell ref="E37:G37"/>
    <mergeCell ref="K50:M50"/>
    <mergeCell ref="K51:M51"/>
    <mergeCell ref="K52:M52"/>
    <mergeCell ref="K85:M85"/>
    <mergeCell ref="K86:M86"/>
    <mergeCell ref="K87:M87"/>
    <mergeCell ref="K88:M88"/>
    <mergeCell ref="K79:M79"/>
    <mergeCell ref="K80:M80"/>
    <mergeCell ref="K81:M81"/>
    <mergeCell ref="K82:M82"/>
    <mergeCell ref="K73:M73"/>
    <mergeCell ref="K74:M74"/>
    <mergeCell ref="K75:M75"/>
    <mergeCell ref="K76:M76"/>
    <mergeCell ref="K43:M43"/>
    <mergeCell ref="K44:M44"/>
    <mergeCell ref="K45:M45"/>
    <mergeCell ref="K46:M46"/>
    <mergeCell ref="K38:M38"/>
    <mergeCell ref="K39:M39"/>
    <mergeCell ref="K40:M40"/>
    <mergeCell ref="K41:M41"/>
    <mergeCell ref="H89:J89"/>
    <mergeCell ref="H87:J87"/>
    <mergeCell ref="H86:J86"/>
    <mergeCell ref="H72:J72"/>
    <mergeCell ref="H71:J71"/>
    <mergeCell ref="H70:J70"/>
    <mergeCell ref="K71:M71"/>
    <mergeCell ref="K72:M72"/>
    <mergeCell ref="K61:M61"/>
    <mergeCell ref="K62:M62"/>
    <mergeCell ref="K63:M63"/>
    <mergeCell ref="K64:M64"/>
    <mergeCell ref="K89:M89"/>
    <mergeCell ref="H76:J76"/>
    <mergeCell ref="K60:M60"/>
    <mergeCell ref="K49:M49"/>
    <mergeCell ref="H10:J10"/>
    <mergeCell ref="H43:J43"/>
    <mergeCell ref="A8:D9"/>
    <mergeCell ref="E38:G38"/>
    <mergeCell ref="E39:G39"/>
    <mergeCell ref="E40:G40"/>
    <mergeCell ref="E41:G41"/>
    <mergeCell ref="H69:J69"/>
    <mergeCell ref="H68:J68"/>
    <mergeCell ref="H67:J67"/>
    <mergeCell ref="H66:J66"/>
    <mergeCell ref="H62:J62"/>
    <mergeCell ref="H48:J48"/>
    <mergeCell ref="H47:J47"/>
    <mergeCell ref="H46:J46"/>
    <mergeCell ref="H45:J45"/>
    <mergeCell ref="H44:J44"/>
    <mergeCell ref="H59:J59"/>
    <mergeCell ref="H54:J54"/>
    <mergeCell ref="H53:J53"/>
    <mergeCell ref="H52:J52"/>
    <mergeCell ref="H51:J51"/>
    <mergeCell ref="H50:J50"/>
    <mergeCell ref="H56:J56"/>
    <mergeCell ref="H55:J55"/>
    <mergeCell ref="H42:J42"/>
    <mergeCell ref="H41:J41"/>
    <mergeCell ref="H40:J40"/>
    <mergeCell ref="H39:J39"/>
    <mergeCell ref="H38:J38"/>
    <mergeCell ref="H93:J93"/>
    <mergeCell ref="H92:J92"/>
    <mergeCell ref="H91:J91"/>
    <mergeCell ref="H88:J88"/>
    <mergeCell ref="H85:J85"/>
    <mergeCell ref="H90:J90"/>
    <mergeCell ref="H75:J75"/>
    <mergeCell ref="H74:J74"/>
    <mergeCell ref="H73:J73"/>
    <mergeCell ref="H84:J84"/>
    <mergeCell ref="H83:J83"/>
    <mergeCell ref="H82:J82"/>
    <mergeCell ref="H81:J81"/>
    <mergeCell ref="H80:J80"/>
    <mergeCell ref="H79:J79"/>
    <mergeCell ref="H78:J78"/>
    <mergeCell ref="H77:J77"/>
    <mergeCell ref="H49:J49"/>
    <mergeCell ref="B37:D37"/>
    <mergeCell ref="B38:D38"/>
    <mergeCell ref="B39:D39"/>
    <mergeCell ref="H36:J36"/>
    <mergeCell ref="C11:C30"/>
    <mergeCell ref="K83:M83"/>
    <mergeCell ref="K84:M84"/>
    <mergeCell ref="K77:M77"/>
    <mergeCell ref="K78:M78"/>
    <mergeCell ref="K42:M42"/>
    <mergeCell ref="K47:M47"/>
    <mergeCell ref="K48:M48"/>
    <mergeCell ref="K53:M53"/>
    <mergeCell ref="B40:D40"/>
    <mergeCell ref="B41:D41"/>
    <mergeCell ref="C42:C76"/>
    <mergeCell ref="H37:J37"/>
    <mergeCell ref="H65:J65"/>
    <mergeCell ref="H64:J64"/>
    <mergeCell ref="H63:J63"/>
    <mergeCell ref="H61:J61"/>
    <mergeCell ref="H60:J60"/>
    <mergeCell ref="H58:J58"/>
    <mergeCell ref="H57:J57"/>
    <mergeCell ref="H3:J3"/>
    <mergeCell ref="H8:J8"/>
    <mergeCell ref="H7:J7"/>
    <mergeCell ref="B89:D89"/>
    <mergeCell ref="B90:D90"/>
    <mergeCell ref="A91:D91"/>
    <mergeCell ref="B92:D92"/>
    <mergeCell ref="A93:D93"/>
    <mergeCell ref="B3:D3"/>
    <mergeCell ref="C31:C35"/>
    <mergeCell ref="B83:D83"/>
    <mergeCell ref="B84:D84"/>
    <mergeCell ref="A85:D85"/>
    <mergeCell ref="B86:D86"/>
    <mergeCell ref="B87:D87"/>
    <mergeCell ref="A88:D88"/>
    <mergeCell ref="B77:D77"/>
    <mergeCell ref="B78:D78"/>
    <mergeCell ref="B79:D79"/>
    <mergeCell ref="B80:D80"/>
    <mergeCell ref="B81:D81"/>
    <mergeCell ref="B82:D82"/>
    <mergeCell ref="B10:D10"/>
    <mergeCell ref="B36:D36"/>
  </mergeCells>
  <conditionalFormatting sqref="A77:D93 B36:D41 C11:D35 C42:D76">
    <cfRule type="containsBlanks" dxfId="19" priority="13">
      <formula>LEN(TRIM(A11))=0</formula>
    </cfRule>
  </conditionalFormatting>
  <conditionalFormatting sqref="D11:D30">
    <cfRule type="cellIs" dxfId="18" priority="11" operator="equal">
      <formula>0</formula>
    </cfRule>
  </conditionalFormatting>
  <conditionalFormatting sqref="E11:M93">
    <cfRule type="containsBlanks" dxfId="17" priority="1">
      <formula>LEN(TRIM(E11))=0</formula>
    </cfRule>
  </conditionalFormatting>
  <dataValidations xWindow="828" yWindow="880" count="10">
    <dataValidation allowBlank="1" showInputMessage="1" showErrorMessage="1" promptTitle="FSE" prompt="deverá introduzir o valor desta rúbrica para uma análise mais pormenorizada." sqref="E64:G76 E53:G57 E59:G62 E42:G47 E49:G51 E48:G48" xr:uid="{0539E171-2DEB-4977-959B-6BA2478F02DE}"/>
    <dataValidation allowBlank="1" showInputMessage="1" showErrorMessage="1" promptTitle="Dados históricos" prompt="Ao contrário dos restantes dados históricos, este está com soma automática e não vai buscar valores da página 1.3.DR. Deverá detalhar os  valores abaixo para uma análise mais pormenorizada" sqref="E41:G41 E10:G10" xr:uid="{7858C9C3-1970-4696-91F4-4A16E8E8BA50}"/>
    <dataValidation allowBlank="1" showInputMessage="1" showErrorMessage="1" promptTitle="Preço unitário" prompt="deverá introduzir o valor unitário para este produto para uma análise mais pormenorizada." sqref="E11:E30" xr:uid="{24A6EC34-4796-4210-874D-6FFF8DE5A98A}"/>
    <dataValidation allowBlank="1" showInputMessage="1" showErrorMessage="1" promptTitle="Quantidades" prompt="deverá introduzir as quantidades para este produto para uma análise mais pormenorizada." sqref="F11:F30" xr:uid="{DECCC282-5F7F-44FC-8AF6-BCC83FA6EC6B}"/>
    <dataValidation allowBlank="1" showInputMessage="1" showErrorMessage="1" promptTitle="Outros" prompt="deverá introduzir o preço unitário e quantidades para uma análise mais pormenorizada." sqref="E31:F35" xr:uid="{8DFBBB30-EA82-40C5-A918-20005C0127CE}"/>
    <dataValidation allowBlank="1" showInputMessage="1" showErrorMessage="1" prompt="Se colocou preços unitários e quantidades, faça a multiplicação das duas células._x000a__x000a_Se não colocou preços unitários e quantidades, introduza diretamente o valor total" sqref="G31:G35" xr:uid="{BEC2770A-FF56-49AD-ABF8-98A468BA4DB5}"/>
    <dataValidation allowBlank="1" showInputMessage="1" showErrorMessage="1" promptTitle="Volume de negócios" prompt="Estes dados são o orçamento para o ano, a sua previsão. Por favor introduza os dados da mesma forma que na coluna anterior" sqref="H11:I30 H31:J35" xr:uid="{7E3FD3BF-DA45-4623-9322-76DF078F4B89}"/>
    <dataValidation allowBlank="1" showInputMessage="1" showErrorMessage="1" promptTitle="FSE" prompt="Estes dados são o orçamento para o ano, a sua previsão. Por favor introduza os dados da mesma forma que na coluna anterior" sqref="H42:J51 H53:J57 H59:J62 H64:J67 H69:J76" xr:uid="{93602595-D556-428B-96D2-D4753BC01A3E}"/>
    <dataValidation allowBlank="1" showInputMessage="1" showErrorMessage="1" promptTitle="ORÇAMENTO" prompt="Por favor introduza o valor orçamentado para esta rubrica." sqref="H36:J40 H77:J84 H86:J87 H89:J90 H92:J92" xr:uid="{936901A8-19C3-4087-930D-B43F95B2A7A8}"/>
    <dataValidation allowBlank="1" showInputMessage="1" showErrorMessage="1" promptTitle="Podutos" prompt="Se preencheu a matriz BCG, os seus produtos serão preenchidos automaticamente" sqref="D11:D30" xr:uid="{B9FCCE27-3931-418E-9049-BAFE9EA4183F}"/>
  </dataValidations>
  <pageMargins left="0.25" right="0.25" top="0.75" bottom="0.75" header="0.3" footer="0.3"/>
  <pageSetup paperSize="9" orientation="landscape" r:id="rId1"/>
  <headerFooter alignWithMargins="0">
    <oddHeader>&amp;L&amp;G&amp;R
&amp;F</oddHeader>
    <oddFooter>&amp;L&amp;A&amp;C&amp;G&amp;R&amp;P/&amp;N</oddFooter>
  </headerFooter>
  <ignoredErrors>
    <ignoredError sqref="K70:M93 L69:M69 K10:M68 K69" evalError="1"/>
  </ignoredErrors>
  <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4C0B8-0F36-4A2A-A5D3-99A4D4B92994}">
  <sheetPr>
    <tabColor rgb="FF00B0F0"/>
  </sheetPr>
  <dimension ref="A1:BX150"/>
  <sheetViews>
    <sheetView view="pageLayout" zoomScaleNormal="100" workbookViewId="0">
      <selection activeCell="A5" sqref="A5:G8"/>
    </sheetView>
  </sheetViews>
  <sheetFormatPr defaultRowHeight="15" x14ac:dyDescent="0.25"/>
  <cols>
    <col min="1" max="1" width="5.28515625" style="435" customWidth="1"/>
    <col min="2" max="2" width="3.5703125" style="436" bestFit="1" customWidth="1"/>
    <col min="3" max="4" width="3.7109375" style="436" customWidth="1"/>
    <col min="5" max="5" width="5.140625" style="437" customWidth="1"/>
    <col min="6" max="6" width="42" style="437" customWidth="1"/>
    <col min="7" max="7" width="4.5703125" style="431" bestFit="1" customWidth="1"/>
    <col min="8" max="8" width="19.28515625" style="431" customWidth="1"/>
    <col min="9" max="77" width="12" style="428" customWidth="1"/>
    <col min="78" max="16384" width="9.140625" style="428"/>
  </cols>
  <sheetData>
    <row r="1" spans="1:76" s="427" customFormat="1" ht="15.75" thickBot="1" x14ac:dyDescent="0.3">
      <c r="A1" s="1774" t="str">
        <f>+'0.ÍNDICE'!C28</f>
        <v xml:space="preserve">Base de Dados </v>
      </c>
      <c r="B1" s="1774"/>
      <c r="C1" s="1774"/>
      <c r="D1" s="1774"/>
      <c r="E1" s="1775"/>
      <c r="F1" s="430" t="s">
        <v>419</v>
      </c>
      <c r="G1" s="431"/>
      <c r="H1" s="1124" t="str">
        <f>+H8</f>
        <v>Empresa XPTO</v>
      </c>
      <c r="I1" s="1733" t="s">
        <v>415</v>
      </c>
      <c r="J1" s="1733"/>
      <c r="K1" s="1733"/>
      <c r="L1" s="1733"/>
      <c r="M1" s="1732" t="s">
        <v>416</v>
      </c>
      <c r="N1" s="1732"/>
      <c r="O1" s="1732"/>
      <c r="P1" s="1732"/>
      <c r="Q1" s="1733" t="s">
        <v>415</v>
      </c>
      <c r="R1" s="1733"/>
      <c r="S1" s="1733"/>
      <c r="T1" s="1733"/>
      <c r="U1" s="1732" t="s">
        <v>416</v>
      </c>
      <c r="V1" s="1732"/>
      <c r="W1" s="1732"/>
      <c r="X1" s="1732"/>
      <c r="Y1" s="1733" t="s">
        <v>415</v>
      </c>
      <c r="Z1" s="1733"/>
      <c r="AA1" s="1733"/>
      <c r="AB1" s="1733"/>
      <c r="AC1" s="1732" t="s">
        <v>416</v>
      </c>
      <c r="AD1" s="1732"/>
      <c r="AE1" s="1732"/>
      <c r="AF1" s="1732"/>
      <c r="AG1" s="1733" t="s">
        <v>415</v>
      </c>
      <c r="AH1" s="1733"/>
      <c r="AI1" s="1733"/>
      <c r="AJ1" s="1733"/>
      <c r="AK1" s="1732" t="s">
        <v>416</v>
      </c>
      <c r="AL1" s="1732"/>
      <c r="AM1" s="1732"/>
      <c r="AN1" s="1732"/>
      <c r="AO1" s="1733" t="s">
        <v>415</v>
      </c>
      <c r="AP1" s="1733"/>
      <c r="AQ1" s="1733"/>
      <c r="AR1" s="1733"/>
      <c r="AS1" s="1732" t="s">
        <v>416</v>
      </c>
      <c r="AT1" s="1732"/>
      <c r="AU1" s="1732"/>
      <c r="AV1" s="1732"/>
      <c r="AW1" s="1733" t="s">
        <v>415</v>
      </c>
      <c r="AX1" s="1733"/>
      <c r="AY1" s="1733"/>
      <c r="AZ1" s="1733"/>
      <c r="BA1" s="1733" t="s">
        <v>415</v>
      </c>
      <c r="BB1" s="1733"/>
      <c r="BC1" s="1733"/>
      <c r="BD1" s="1733"/>
      <c r="BE1" s="1732" t="s">
        <v>416</v>
      </c>
      <c r="BF1" s="1732"/>
      <c r="BG1" s="1732"/>
      <c r="BH1" s="1732"/>
      <c r="BI1" s="1733" t="s">
        <v>415</v>
      </c>
      <c r="BJ1" s="1733"/>
      <c r="BK1" s="1733"/>
      <c r="BL1" s="1733"/>
      <c r="BM1" s="1732" t="s">
        <v>416</v>
      </c>
      <c r="BN1" s="1732"/>
      <c r="BO1" s="1732"/>
      <c r="BP1" s="1732"/>
      <c r="BQ1" s="1733" t="s">
        <v>415</v>
      </c>
      <c r="BR1" s="1733"/>
      <c r="BS1" s="1733"/>
      <c r="BT1" s="1733"/>
      <c r="BU1" s="1732" t="s">
        <v>416</v>
      </c>
      <c r="BV1" s="1732"/>
      <c r="BW1" s="1732"/>
      <c r="BX1" s="1732"/>
    </row>
    <row r="2" spans="1:76" ht="15" customHeight="1" thickBot="1" x14ac:dyDescent="0.25">
      <c r="A2" s="1766" t="s">
        <v>681</v>
      </c>
      <c r="B2" s="1766"/>
      <c r="C2" s="1766"/>
      <c r="D2" s="1766"/>
      <c r="E2" s="1766"/>
      <c r="F2" s="1766"/>
      <c r="G2" s="1766"/>
      <c r="H2" s="1125">
        <f>+H9</f>
        <v>2020</v>
      </c>
      <c r="I2" s="360">
        <v>2017</v>
      </c>
      <c r="J2" s="361">
        <v>2018</v>
      </c>
      <c r="K2" s="362">
        <v>2019</v>
      </c>
      <c r="L2" s="363">
        <v>2020</v>
      </c>
      <c r="M2" s="360">
        <v>2017</v>
      </c>
      <c r="N2" s="361">
        <v>2018</v>
      </c>
      <c r="O2" s="362">
        <v>2019</v>
      </c>
      <c r="P2" s="363">
        <v>2020</v>
      </c>
      <c r="Q2" s="360">
        <v>2017</v>
      </c>
      <c r="R2" s="361">
        <v>2018</v>
      </c>
      <c r="S2" s="362">
        <v>2019</v>
      </c>
      <c r="T2" s="363">
        <v>2020</v>
      </c>
      <c r="U2" s="360">
        <v>2017</v>
      </c>
      <c r="V2" s="361">
        <v>2018</v>
      </c>
      <c r="W2" s="362">
        <v>2019</v>
      </c>
      <c r="X2" s="363">
        <v>2020</v>
      </c>
      <c r="Y2" s="360">
        <v>2017</v>
      </c>
      <c r="Z2" s="361">
        <v>2018</v>
      </c>
      <c r="AA2" s="362">
        <v>2019</v>
      </c>
      <c r="AB2" s="363">
        <v>2020</v>
      </c>
      <c r="AC2" s="360">
        <v>2017</v>
      </c>
      <c r="AD2" s="361">
        <v>2018</v>
      </c>
      <c r="AE2" s="362">
        <v>2019</v>
      </c>
      <c r="AF2" s="363">
        <v>2020</v>
      </c>
      <c r="AG2" s="360">
        <v>2017</v>
      </c>
      <c r="AH2" s="361">
        <v>2018</v>
      </c>
      <c r="AI2" s="362">
        <v>2019</v>
      </c>
      <c r="AJ2" s="363">
        <v>2020</v>
      </c>
      <c r="AK2" s="360">
        <v>2017</v>
      </c>
      <c r="AL2" s="361">
        <v>2018</v>
      </c>
      <c r="AM2" s="362">
        <v>2019</v>
      </c>
      <c r="AN2" s="363">
        <v>2020</v>
      </c>
      <c r="AO2" s="360">
        <v>2017</v>
      </c>
      <c r="AP2" s="361">
        <v>2018</v>
      </c>
      <c r="AQ2" s="362">
        <v>2019</v>
      </c>
      <c r="AR2" s="363">
        <v>2020</v>
      </c>
      <c r="AS2" s="360">
        <v>2017</v>
      </c>
      <c r="AT2" s="361">
        <v>2018</v>
      </c>
      <c r="AU2" s="362">
        <v>2019</v>
      </c>
      <c r="AV2" s="363">
        <v>2020</v>
      </c>
      <c r="AW2" s="360">
        <v>2017</v>
      </c>
      <c r="AX2" s="361">
        <v>2018</v>
      </c>
      <c r="AY2" s="362">
        <v>2019</v>
      </c>
      <c r="AZ2" s="363">
        <v>2020</v>
      </c>
      <c r="BA2" s="360">
        <v>2017</v>
      </c>
      <c r="BB2" s="361">
        <v>2018</v>
      </c>
      <c r="BC2" s="362">
        <v>2019</v>
      </c>
      <c r="BD2" s="363">
        <v>2020</v>
      </c>
      <c r="BE2" s="360">
        <v>2017</v>
      </c>
      <c r="BF2" s="361">
        <v>2018</v>
      </c>
      <c r="BG2" s="362">
        <v>2019</v>
      </c>
      <c r="BH2" s="363">
        <v>2020</v>
      </c>
      <c r="BI2" s="360">
        <v>2017</v>
      </c>
      <c r="BJ2" s="361">
        <v>2018</v>
      </c>
      <c r="BK2" s="362">
        <v>2019</v>
      </c>
      <c r="BL2" s="363">
        <v>2020</v>
      </c>
      <c r="BM2" s="360">
        <v>2017</v>
      </c>
      <c r="BN2" s="361">
        <v>2018</v>
      </c>
      <c r="BO2" s="362">
        <v>2019</v>
      </c>
      <c r="BP2" s="363">
        <v>2020</v>
      </c>
      <c r="BQ2" s="360">
        <v>2017</v>
      </c>
      <c r="BR2" s="361">
        <v>2018</v>
      </c>
      <c r="BS2" s="362">
        <v>2019</v>
      </c>
      <c r="BT2" s="363">
        <v>2020</v>
      </c>
      <c r="BU2" s="360">
        <v>2017</v>
      </c>
      <c r="BV2" s="361">
        <v>2018</v>
      </c>
      <c r="BW2" s="362">
        <v>2019</v>
      </c>
      <c r="BX2" s="363">
        <v>2020</v>
      </c>
    </row>
    <row r="3" spans="1:76" ht="16.5" customHeight="1" x14ac:dyDescent="0.2">
      <c r="A3" s="1767"/>
      <c r="B3" s="1767"/>
      <c r="C3" s="1767"/>
      <c r="D3" s="1767"/>
      <c r="E3" s="1767"/>
      <c r="F3" s="1767"/>
      <c r="G3" s="1767"/>
      <c r="H3" s="1111"/>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row>
    <row r="4" spans="1:76" ht="5.25" customHeight="1" thickBot="1" x14ac:dyDescent="0.25">
      <c r="A4" s="432"/>
      <c r="B4" s="432"/>
      <c r="C4" s="432"/>
      <c r="D4" s="432"/>
      <c r="E4" s="432"/>
      <c r="F4" s="432"/>
      <c r="G4" s="432"/>
      <c r="H4" s="432"/>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row>
    <row r="5" spans="1:76" ht="87" customHeight="1" thickBot="1" x14ac:dyDescent="0.25">
      <c r="A5" s="1768" t="s">
        <v>686</v>
      </c>
      <c r="B5" s="1768"/>
      <c r="C5" s="1768"/>
      <c r="D5" s="1768"/>
      <c r="E5" s="1768"/>
      <c r="F5" s="1768"/>
      <c r="G5" s="1768"/>
      <c r="H5" s="1123" t="s">
        <v>685</v>
      </c>
      <c r="I5" s="357"/>
      <c r="J5" s="357"/>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row>
    <row r="6" spans="1:76" ht="12.75" customHeight="1" thickBot="1" x14ac:dyDescent="0.25">
      <c r="A6" s="1768"/>
      <c r="B6" s="1768"/>
      <c r="C6" s="1768"/>
      <c r="D6" s="1768"/>
      <c r="E6" s="1768"/>
      <c r="F6" s="1768"/>
      <c r="G6" s="1768"/>
      <c r="H6" s="1112" t="str">
        <f>+'1.1.Ficha Emp'!D8</f>
        <v>0811</v>
      </c>
      <c r="I6" s="1780" t="s">
        <v>682</v>
      </c>
      <c r="J6" s="1781"/>
      <c r="K6" s="1781"/>
      <c r="L6" s="1781"/>
      <c r="M6" s="1781"/>
      <c r="N6" s="1781"/>
      <c r="O6" s="1781"/>
      <c r="P6" s="1782"/>
      <c r="Q6" s="1780" t="s">
        <v>682</v>
      </c>
      <c r="R6" s="1781"/>
      <c r="S6" s="1781"/>
      <c r="T6" s="1781"/>
      <c r="U6" s="1781"/>
      <c r="V6" s="1781"/>
      <c r="W6" s="1781"/>
      <c r="X6" s="1782"/>
      <c r="Y6" s="1780" t="s">
        <v>682</v>
      </c>
      <c r="Z6" s="1781"/>
      <c r="AA6" s="1781"/>
      <c r="AB6" s="1781"/>
      <c r="AC6" s="1781"/>
      <c r="AD6" s="1781"/>
      <c r="AE6" s="1781"/>
      <c r="AF6" s="1782"/>
      <c r="AG6" s="1783" t="s">
        <v>683</v>
      </c>
      <c r="AH6" s="1783"/>
      <c r="AI6" s="1783"/>
      <c r="AJ6" s="1783"/>
      <c r="AK6" s="1783"/>
      <c r="AL6" s="1783"/>
      <c r="AM6" s="1783"/>
      <c r="AN6" s="1783"/>
      <c r="AO6" s="1783" t="s">
        <v>683</v>
      </c>
      <c r="AP6" s="1783"/>
      <c r="AQ6" s="1783"/>
      <c r="AR6" s="1783"/>
      <c r="AS6" s="1783"/>
      <c r="AT6" s="1783"/>
      <c r="AU6" s="1783"/>
      <c r="AV6" s="1783"/>
      <c r="AW6" s="1783" t="s">
        <v>683</v>
      </c>
      <c r="AX6" s="1783"/>
      <c r="AY6" s="1783"/>
      <c r="AZ6" s="1783"/>
      <c r="BA6" s="1796" t="s">
        <v>684</v>
      </c>
      <c r="BB6" s="1796"/>
      <c r="BC6" s="1796"/>
      <c r="BD6" s="1796"/>
      <c r="BE6" s="1796"/>
      <c r="BF6" s="1796"/>
      <c r="BG6" s="1796"/>
      <c r="BH6" s="1796"/>
      <c r="BI6" s="1796" t="s">
        <v>684</v>
      </c>
      <c r="BJ6" s="1796"/>
      <c r="BK6" s="1796"/>
      <c r="BL6" s="1796"/>
      <c r="BM6" s="1796"/>
      <c r="BN6" s="1796"/>
      <c r="BO6" s="1796"/>
      <c r="BP6" s="1796"/>
      <c r="BQ6" s="1796" t="s">
        <v>684</v>
      </c>
      <c r="BR6" s="1796"/>
      <c r="BS6" s="1796"/>
      <c r="BT6" s="1796"/>
      <c r="BU6" s="1796"/>
      <c r="BV6" s="1796"/>
      <c r="BW6" s="1796"/>
      <c r="BX6" s="1796"/>
    </row>
    <row r="7" spans="1:76" ht="12.75" customHeight="1" thickBot="1" x14ac:dyDescent="0.25">
      <c r="A7" s="1768"/>
      <c r="B7" s="1768"/>
      <c r="C7" s="1768"/>
      <c r="D7" s="1768"/>
      <c r="E7" s="1768"/>
      <c r="F7" s="1768"/>
      <c r="G7" s="1768"/>
      <c r="H7" s="1113" t="str">
        <f>+'1.1.Ficha Emp'!D11</f>
        <v>0-50</v>
      </c>
      <c r="I7" s="1778" t="s">
        <v>420</v>
      </c>
      <c r="J7" s="1778"/>
      <c r="K7" s="1778"/>
      <c r="L7" s="1778"/>
      <c r="M7" s="1778"/>
      <c r="N7" s="1778"/>
      <c r="O7" s="1778"/>
      <c r="P7" s="1778"/>
      <c r="Q7" s="1779" t="s">
        <v>421</v>
      </c>
      <c r="R7" s="1779"/>
      <c r="S7" s="1779"/>
      <c r="T7" s="1779"/>
      <c r="U7" s="1779"/>
      <c r="V7" s="1779"/>
      <c r="W7" s="1779"/>
      <c r="X7" s="1779"/>
      <c r="Y7" s="1794" t="s">
        <v>422</v>
      </c>
      <c r="Z7" s="1794"/>
      <c r="AA7" s="1794"/>
      <c r="AB7" s="1794"/>
      <c r="AC7" s="1794"/>
      <c r="AD7" s="1794"/>
      <c r="AE7" s="1794"/>
      <c r="AF7" s="1794"/>
      <c r="AG7" s="1778" t="s">
        <v>420</v>
      </c>
      <c r="AH7" s="1778"/>
      <c r="AI7" s="1778"/>
      <c r="AJ7" s="1778"/>
      <c r="AK7" s="1778"/>
      <c r="AL7" s="1778"/>
      <c r="AM7" s="1778"/>
      <c r="AN7" s="1778"/>
      <c r="AO7" s="1779" t="s">
        <v>421</v>
      </c>
      <c r="AP7" s="1779"/>
      <c r="AQ7" s="1779"/>
      <c r="AR7" s="1779"/>
      <c r="AS7" s="1779"/>
      <c r="AT7" s="1779"/>
      <c r="AU7" s="1779"/>
      <c r="AV7" s="1779"/>
      <c r="AW7" s="1794" t="s">
        <v>422</v>
      </c>
      <c r="AX7" s="1794"/>
      <c r="AY7" s="1794"/>
      <c r="AZ7" s="1794"/>
      <c r="BA7" s="1778" t="s">
        <v>420</v>
      </c>
      <c r="BB7" s="1778"/>
      <c r="BC7" s="1778"/>
      <c r="BD7" s="1778"/>
      <c r="BE7" s="1778"/>
      <c r="BF7" s="1778"/>
      <c r="BG7" s="1778"/>
      <c r="BH7" s="1778"/>
      <c r="BI7" s="1779" t="s">
        <v>421</v>
      </c>
      <c r="BJ7" s="1779"/>
      <c r="BK7" s="1779"/>
      <c r="BL7" s="1779"/>
      <c r="BM7" s="1779"/>
      <c r="BN7" s="1779"/>
      <c r="BO7" s="1779"/>
      <c r="BP7" s="1779"/>
      <c r="BQ7" s="1794" t="s">
        <v>422</v>
      </c>
      <c r="BR7" s="1794"/>
      <c r="BS7" s="1794"/>
      <c r="BT7" s="1794"/>
      <c r="BU7" s="1794"/>
      <c r="BV7" s="1794"/>
      <c r="BW7" s="1794"/>
      <c r="BX7" s="1794"/>
    </row>
    <row r="8" spans="1:76" ht="12.75" customHeight="1" thickBot="1" x14ac:dyDescent="0.25">
      <c r="A8" s="1768"/>
      <c r="B8" s="1768"/>
      <c r="C8" s="1768"/>
      <c r="D8" s="1768"/>
      <c r="E8" s="1768"/>
      <c r="F8" s="1768"/>
      <c r="G8" s="1768"/>
      <c r="H8" s="1124" t="str">
        <f>+'1.1.Ficha Emp'!D7</f>
        <v>Empresa XPTO</v>
      </c>
      <c r="I8" s="1733" t="s">
        <v>415</v>
      </c>
      <c r="J8" s="1733"/>
      <c r="K8" s="1733"/>
      <c r="L8" s="1733"/>
      <c r="M8" s="1732" t="s">
        <v>416</v>
      </c>
      <c r="N8" s="1732"/>
      <c r="O8" s="1732"/>
      <c r="P8" s="1732"/>
      <c r="Q8" s="1733" t="s">
        <v>415</v>
      </c>
      <c r="R8" s="1733"/>
      <c r="S8" s="1733"/>
      <c r="T8" s="1733"/>
      <c r="U8" s="1732" t="s">
        <v>416</v>
      </c>
      <c r="V8" s="1732"/>
      <c r="W8" s="1732"/>
      <c r="X8" s="1732"/>
      <c r="Y8" s="1733" t="s">
        <v>415</v>
      </c>
      <c r="Z8" s="1733"/>
      <c r="AA8" s="1733"/>
      <c r="AB8" s="1733"/>
      <c r="AC8" s="1732" t="s">
        <v>416</v>
      </c>
      <c r="AD8" s="1732"/>
      <c r="AE8" s="1732"/>
      <c r="AF8" s="1732"/>
      <c r="AG8" s="1733" t="s">
        <v>415</v>
      </c>
      <c r="AH8" s="1733"/>
      <c r="AI8" s="1733"/>
      <c r="AJ8" s="1733"/>
      <c r="AK8" s="1732" t="s">
        <v>416</v>
      </c>
      <c r="AL8" s="1732"/>
      <c r="AM8" s="1732"/>
      <c r="AN8" s="1732"/>
      <c r="AO8" s="1733" t="s">
        <v>415</v>
      </c>
      <c r="AP8" s="1733"/>
      <c r="AQ8" s="1733"/>
      <c r="AR8" s="1733"/>
      <c r="AS8" s="1732" t="s">
        <v>416</v>
      </c>
      <c r="AT8" s="1732"/>
      <c r="AU8" s="1732"/>
      <c r="AV8" s="1732"/>
      <c r="AW8" s="1733" t="s">
        <v>415</v>
      </c>
      <c r="AX8" s="1733"/>
      <c r="AY8" s="1733"/>
      <c r="AZ8" s="1733"/>
      <c r="BA8" s="1733" t="s">
        <v>415</v>
      </c>
      <c r="BB8" s="1733"/>
      <c r="BC8" s="1733"/>
      <c r="BD8" s="1733"/>
      <c r="BE8" s="1732" t="s">
        <v>416</v>
      </c>
      <c r="BF8" s="1732"/>
      <c r="BG8" s="1732"/>
      <c r="BH8" s="1732"/>
      <c r="BI8" s="1733" t="s">
        <v>415</v>
      </c>
      <c r="BJ8" s="1733"/>
      <c r="BK8" s="1733"/>
      <c r="BL8" s="1733"/>
      <c r="BM8" s="1732" t="s">
        <v>416</v>
      </c>
      <c r="BN8" s="1732"/>
      <c r="BO8" s="1732"/>
      <c r="BP8" s="1732"/>
      <c r="BQ8" s="1733" t="s">
        <v>415</v>
      </c>
      <c r="BR8" s="1733"/>
      <c r="BS8" s="1733"/>
      <c r="BT8" s="1733"/>
      <c r="BU8" s="1732" t="s">
        <v>416</v>
      </c>
      <c r="BV8" s="1732"/>
      <c r="BW8" s="1732"/>
      <c r="BX8" s="1732"/>
    </row>
    <row r="9" spans="1:76" ht="12.75" customHeight="1" thickBot="1" x14ac:dyDescent="0.25">
      <c r="A9" s="1776"/>
      <c r="B9" s="1776"/>
      <c r="C9" s="1776"/>
      <c r="D9" s="1776"/>
      <c r="E9" s="1776"/>
      <c r="F9" s="1776"/>
      <c r="G9" s="1777"/>
      <c r="H9" s="1125">
        <f>+'1.2.Balanço'!B5</f>
        <v>2020</v>
      </c>
      <c r="I9" s="360">
        <v>2017</v>
      </c>
      <c r="J9" s="361">
        <v>2018</v>
      </c>
      <c r="K9" s="362">
        <v>2019</v>
      </c>
      <c r="L9" s="363">
        <v>2020</v>
      </c>
      <c r="M9" s="360">
        <v>2017</v>
      </c>
      <c r="N9" s="361">
        <v>2018</v>
      </c>
      <c r="O9" s="362">
        <v>2019</v>
      </c>
      <c r="P9" s="363">
        <v>2020</v>
      </c>
      <c r="Q9" s="360">
        <v>2017</v>
      </c>
      <c r="R9" s="361">
        <v>2018</v>
      </c>
      <c r="S9" s="362">
        <v>2019</v>
      </c>
      <c r="T9" s="363">
        <v>2020</v>
      </c>
      <c r="U9" s="360">
        <v>2017</v>
      </c>
      <c r="V9" s="361">
        <v>2018</v>
      </c>
      <c r="W9" s="362">
        <v>2019</v>
      </c>
      <c r="X9" s="363">
        <v>2020</v>
      </c>
      <c r="Y9" s="360">
        <v>2017</v>
      </c>
      <c r="Z9" s="361">
        <v>2018</v>
      </c>
      <c r="AA9" s="362">
        <v>2019</v>
      </c>
      <c r="AB9" s="363">
        <v>2020</v>
      </c>
      <c r="AC9" s="360">
        <v>2017</v>
      </c>
      <c r="AD9" s="361">
        <v>2018</v>
      </c>
      <c r="AE9" s="362">
        <v>2019</v>
      </c>
      <c r="AF9" s="363">
        <v>2020</v>
      </c>
      <c r="AG9" s="360">
        <v>2017</v>
      </c>
      <c r="AH9" s="361">
        <v>2018</v>
      </c>
      <c r="AI9" s="362">
        <v>2019</v>
      </c>
      <c r="AJ9" s="363">
        <v>2020</v>
      </c>
      <c r="AK9" s="360">
        <v>2017</v>
      </c>
      <c r="AL9" s="361">
        <v>2018</v>
      </c>
      <c r="AM9" s="362">
        <v>2019</v>
      </c>
      <c r="AN9" s="363">
        <v>2020</v>
      </c>
      <c r="AO9" s="360">
        <v>2017</v>
      </c>
      <c r="AP9" s="361">
        <v>2018</v>
      </c>
      <c r="AQ9" s="362">
        <v>2019</v>
      </c>
      <c r="AR9" s="363">
        <v>2020</v>
      </c>
      <c r="AS9" s="360">
        <v>2017</v>
      </c>
      <c r="AT9" s="361">
        <v>2018</v>
      </c>
      <c r="AU9" s="362">
        <v>2019</v>
      </c>
      <c r="AV9" s="363">
        <v>2020</v>
      </c>
      <c r="AW9" s="360">
        <v>2017</v>
      </c>
      <c r="AX9" s="361">
        <v>2018</v>
      </c>
      <c r="AY9" s="362">
        <v>2019</v>
      </c>
      <c r="AZ9" s="363">
        <v>2020</v>
      </c>
      <c r="BA9" s="360">
        <v>2017</v>
      </c>
      <c r="BB9" s="361">
        <v>2018</v>
      </c>
      <c r="BC9" s="362">
        <v>2019</v>
      </c>
      <c r="BD9" s="363">
        <v>2020</v>
      </c>
      <c r="BE9" s="360">
        <v>2017</v>
      </c>
      <c r="BF9" s="361">
        <v>2018</v>
      </c>
      <c r="BG9" s="362">
        <v>2019</v>
      </c>
      <c r="BH9" s="363">
        <v>2020</v>
      </c>
      <c r="BI9" s="360">
        <v>2017</v>
      </c>
      <c r="BJ9" s="361">
        <v>2018</v>
      </c>
      <c r="BK9" s="362">
        <v>2019</v>
      </c>
      <c r="BL9" s="363">
        <v>2020</v>
      </c>
      <c r="BM9" s="360">
        <v>2017</v>
      </c>
      <c r="BN9" s="361">
        <v>2018</v>
      </c>
      <c r="BO9" s="362">
        <v>2019</v>
      </c>
      <c r="BP9" s="363">
        <v>2020</v>
      </c>
      <c r="BQ9" s="360">
        <v>2017</v>
      </c>
      <c r="BR9" s="361">
        <v>2018</v>
      </c>
      <c r="BS9" s="362">
        <v>2019</v>
      </c>
      <c r="BT9" s="363">
        <v>2020</v>
      </c>
      <c r="BU9" s="360">
        <v>2017</v>
      </c>
      <c r="BV9" s="361">
        <v>2018</v>
      </c>
      <c r="BW9" s="362">
        <v>2019</v>
      </c>
      <c r="BX9" s="363">
        <v>2020</v>
      </c>
    </row>
    <row r="10" spans="1:76" ht="21.75" thickBot="1" x14ac:dyDescent="0.4">
      <c r="A10" s="1728" t="s">
        <v>417</v>
      </c>
      <c r="B10" s="1729"/>
      <c r="C10" s="1729"/>
      <c r="D10" s="1729"/>
      <c r="E10" s="1729"/>
      <c r="F10" s="1729"/>
      <c r="G10" s="1097"/>
      <c r="H10" s="1097"/>
      <c r="I10" s="1730"/>
      <c r="J10" s="1731"/>
      <c r="K10" s="1731"/>
      <c r="L10" s="1731"/>
      <c r="M10" s="1731"/>
      <c r="N10" s="1731"/>
      <c r="O10" s="1731"/>
      <c r="P10" s="1731"/>
      <c r="Q10" s="1731"/>
      <c r="R10" s="1731"/>
      <c r="S10" s="1731"/>
      <c r="T10" s="1731"/>
      <c r="U10" s="1731"/>
      <c r="V10" s="1731"/>
      <c r="W10" s="1731"/>
      <c r="X10" s="1731"/>
      <c r="Y10" s="1731"/>
      <c r="Z10" s="1731"/>
      <c r="AA10" s="1731"/>
      <c r="AB10" s="1731"/>
      <c r="AC10" s="1731"/>
      <c r="AD10" s="1731"/>
      <c r="AE10" s="1731"/>
      <c r="AF10" s="1731"/>
      <c r="AG10" s="1731"/>
      <c r="AH10" s="1731"/>
      <c r="AI10" s="1731"/>
      <c r="AJ10" s="1731"/>
      <c r="AK10" s="1731"/>
      <c r="AL10" s="1731"/>
      <c r="AM10" s="1731"/>
      <c r="AN10" s="1731"/>
      <c r="AO10" s="1731"/>
      <c r="AP10" s="1731"/>
      <c r="AQ10" s="1731"/>
      <c r="AR10" s="1731"/>
      <c r="AS10" s="1731"/>
      <c r="AT10" s="1731"/>
      <c r="AU10" s="1731"/>
      <c r="AV10" s="1731"/>
      <c r="AW10" s="1731"/>
      <c r="AX10" s="1731"/>
      <c r="AY10" s="1731"/>
      <c r="AZ10" s="1731"/>
      <c r="BA10" s="1731"/>
      <c r="BB10" s="1731"/>
      <c r="BC10" s="1731"/>
      <c r="BD10" s="1731"/>
      <c r="BE10" s="1731"/>
      <c r="BF10" s="1731"/>
      <c r="BG10" s="1731"/>
      <c r="BH10" s="1731"/>
      <c r="BI10" s="1731"/>
      <c r="BJ10" s="1731"/>
      <c r="BK10" s="1731"/>
      <c r="BL10" s="1731"/>
      <c r="BM10" s="1731"/>
      <c r="BN10" s="1731"/>
      <c r="BO10" s="1731"/>
      <c r="BP10" s="1731"/>
      <c r="BQ10" s="1731"/>
      <c r="BR10" s="1731"/>
      <c r="BS10" s="1731"/>
      <c r="BT10" s="1731"/>
      <c r="BU10" s="1731"/>
      <c r="BV10" s="1731"/>
      <c r="BW10" s="1731"/>
      <c r="BX10" s="1731"/>
    </row>
    <row r="11" spans="1:76" x14ac:dyDescent="0.25">
      <c r="A11" s="1735" t="s">
        <v>340</v>
      </c>
      <c r="B11" s="364" t="s">
        <v>157</v>
      </c>
      <c r="C11" s="1737" t="s">
        <v>46</v>
      </c>
      <c r="D11" s="1737"/>
      <c r="E11" s="1737"/>
      <c r="F11" s="1737"/>
      <c r="G11" s="365" t="s">
        <v>341</v>
      </c>
      <c r="H11" s="1136">
        <f>+'1.3.DR'!C7</f>
        <v>0</v>
      </c>
      <c r="I11" s="366">
        <v>5367435.99</v>
      </c>
      <c r="J11" s="367">
        <v>4989310.49</v>
      </c>
      <c r="K11" s="367">
        <v>5632838.75</v>
      </c>
      <c r="L11" s="368">
        <v>8369680.1299999999</v>
      </c>
      <c r="M11" s="366">
        <v>3328203.63</v>
      </c>
      <c r="N11" s="367">
        <v>3001239.76</v>
      </c>
      <c r="O11" s="367">
        <v>4341185.37</v>
      </c>
      <c r="P11" s="368">
        <v>5428730.4500000002</v>
      </c>
      <c r="Q11" s="366">
        <v>4015172.57</v>
      </c>
      <c r="R11" s="367">
        <v>4193106.26</v>
      </c>
      <c r="S11" s="367">
        <v>4661576.2</v>
      </c>
      <c r="T11" s="368">
        <v>5563437.9900000002</v>
      </c>
      <c r="U11" s="366">
        <v>4948663.8099999996</v>
      </c>
      <c r="V11" s="367">
        <v>4892987.96</v>
      </c>
      <c r="W11" s="367">
        <v>5766398.9000000004</v>
      </c>
      <c r="X11" s="368">
        <v>5426159.0499999998</v>
      </c>
      <c r="Y11" s="366">
        <v>10821950.060000001</v>
      </c>
      <c r="Z11" s="367">
        <v>19805681.800000001</v>
      </c>
      <c r="AA11" s="367">
        <v>24851760.079999998</v>
      </c>
      <c r="AB11" s="368">
        <v>29571041.289999999</v>
      </c>
      <c r="AC11" s="366">
        <v>8627966.3200000003</v>
      </c>
      <c r="AD11" s="367">
        <v>8484730.4000000004</v>
      </c>
      <c r="AE11" s="367">
        <v>7529352.1500000004</v>
      </c>
      <c r="AF11" s="368">
        <v>5751373.4800000004</v>
      </c>
      <c r="AG11" s="366">
        <v>2910927.72</v>
      </c>
      <c r="AH11" s="367">
        <v>3257830.58</v>
      </c>
      <c r="AI11" s="367">
        <v>6959905.5999999996</v>
      </c>
      <c r="AJ11" s="368">
        <v>9333125.3699999992</v>
      </c>
      <c r="AK11" s="366">
        <v>5767664.9500000002</v>
      </c>
      <c r="AL11" s="367">
        <v>6049634.2599999998</v>
      </c>
      <c r="AM11" s="367">
        <v>6360919.8200000003</v>
      </c>
      <c r="AN11" s="368">
        <v>7699266.3799999999</v>
      </c>
      <c r="AO11" s="366">
        <v>3387831.23</v>
      </c>
      <c r="AP11" s="367">
        <v>2192065.02</v>
      </c>
      <c r="AQ11" s="367">
        <v>6941046.0199999996</v>
      </c>
      <c r="AR11" s="368">
        <v>8747937.3399999999</v>
      </c>
      <c r="AS11" s="366">
        <v>9848085.6500000004</v>
      </c>
      <c r="AT11" s="367">
        <v>11818220.26</v>
      </c>
      <c r="AU11" s="367">
        <v>11498672.869999999</v>
      </c>
      <c r="AV11" s="368">
        <v>8240274.3399999999</v>
      </c>
      <c r="AW11" s="366">
        <v>13356249.93</v>
      </c>
      <c r="AX11" s="367">
        <v>14023175.689999999</v>
      </c>
      <c r="AY11" s="367">
        <v>15175493.310000001</v>
      </c>
      <c r="AZ11" s="368">
        <v>17353017.739999998</v>
      </c>
      <c r="BA11" s="366">
        <v>11499025.1</v>
      </c>
      <c r="BB11" s="367">
        <v>14105292.6</v>
      </c>
      <c r="BC11" s="367">
        <v>19673751.640000001</v>
      </c>
      <c r="BD11" s="368">
        <v>13917138.189999999</v>
      </c>
      <c r="BE11" s="366">
        <v>9145858.5600000005</v>
      </c>
      <c r="BF11" s="367">
        <v>9017696.3800000008</v>
      </c>
      <c r="BG11" s="367">
        <v>10384184.76</v>
      </c>
      <c r="BH11" s="368">
        <v>11197216.640000001</v>
      </c>
      <c r="BI11" s="366">
        <v>10647510.32</v>
      </c>
      <c r="BJ11" s="367">
        <v>10659352.869999999</v>
      </c>
      <c r="BK11" s="367">
        <v>9680423.4000000004</v>
      </c>
      <c r="BL11" s="368">
        <v>7786908.2199999997</v>
      </c>
      <c r="BM11" s="366">
        <v>6390186.7300000004</v>
      </c>
      <c r="BN11" s="367">
        <v>6710064.1699999999</v>
      </c>
      <c r="BO11" s="367">
        <v>8278973.7300000004</v>
      </c>
      <c r="BP11" s="368">
        <v>7495944.6600000001</v>
      </c>
      <c r="BQ11" s="366">
        <v>12011647.51</v>
      </c>
      <c r="BR11" s="367">
        <v>12705338.380000001</v>
      </c>
      <c r="BS11" s="367">
        <v>14535171.75</v>
      </c>
      <c r="BT11" s="368">
        <v>16520507.369999999</v>
      </c>
      <c r="BU11" s="366">
        <v>7219190.6399999997</v>
      </c>
      <c r="BV11" s="367">
        <v>10124778.390000001</v>
      </c>
      <c r="BW11" s="367">
        <v>14611996.220000001</v>
      </c>
      <c r="BX11" s="368">
        <v>11823501.449999999</v>
      </c>
    </row>
    <row r="12" spans="1:76" x14ac:dyDescent="0.25">
      <c r="A12" s="1735"/>
      <c r="B12" s="173" t="s">
        <v>157</v>
      </c>
      <c r="C12" s="1734" t="s">
        <v>47</v>
      </c>
      <c r="D12" s="1734"/>
      <c r="E12" s="1734"/>
      <c r="F12" s="1734"/>
      <c r="G12" s="358" t="s">
        <v>341</v>
      </c>
      <c r="H12" s="1137">
        <f>+'1.3.DR'!C8</f>
        <v>0</v>
      </c>
      <c r="I12" s="369">
        <v>0</v>
      </c>
      <c r="J12" s="370">
        <v>0</v>
      </c>
      <c r="K12" s="370">
        <v>0</v>
      </c>
      <c r="L12" s="371">
        <v>681.54</v>
      </c>
      <c r="M12" s="369">
        <v>7600.77</v>
      </c>
      <c r="N12" s="370">
        <v>8264.61</v>
      </c>
      <c r="O12" s="370">
        <v>0</v>
      </c>
      <c r="P12" s="371">
        <v>0</v>
      </c>
      <c r="Q12" s="369">
        <v>0</v>
      </c>
      <c r="R12" s="370">
        <v>0</v>
      </c>
      <c r="S12" s="370">
        <v>0</v>
      </c>
      <c r="T12" s="371">
        <v>0</v>
      </c>
      <c r="U12" s="369">
        <v>0</v>
      </c>
      <c r="V12" s="370">
        <v>0</v>
      </c>
      <c r="W12" s="370">
        <v>0</v>
      </c>
      <c r="X12" s="371">
        <v>39562.43</v>
      </c>
      <c r="Y12" s="369">
        <v>2236.5500000000002</v>
      </c>
      <c r="Z12" s="370">
        <v>12699.38</v>
      </c>
      <c r="AA12" s="370">
        <v>19587.32</v>
      </c>
      <c r="AB12" s="371">
        <v>12464.35</v>
      </c>
      <c r="AC12" s="369">
        <v>0</v>
      </c>
      <c r="AD12" s="370">
        <v>0</v>
      </c>
      <c r="AE12" s="370">
        <v>10737.11</v>
      </c>
      <c r="AF12" s="371">
        <v>36809.33</v>
      </c>
      <c r="AG12" s="369">
        <v>0</v>
      </c>
      <c r="AH12" s="370">
        <v>0</v>
      </c>
      <c r="AI12" s="370">
        <v>0</v>
      </c>
      <c r="AJ12" s="371">
        <v>0</v>
      </c>
      <c r="AK12" s="369">
        <v>6968.56</v>
      </c>
      <c r="AL12" s="370">
        <v>235.6</v>
      </c>
      <c r="AM12" s="370">
        <v>2640.28</v>
      </c>
      <c r="AN12" s="371">
        <v>11206.12</v>
      </c>
      <c r="AO12" s="369">
        <v>0</v>
      </c>
      <c r="AP12" s="370">
        <v>0</v>
      </c>
      <c r="AQ12" s="370">
        <v>0</v>
      </c>
      <c r="AR12" s="371">
        <v>26035</v>
      </c>
      <c r="AS12" s="369">
        <v>0</v>
      </c>
      <c r="AT12" s="370">
        <v>0</v>
      </c>
      <c r="AU12" s="370">
        <v>5302.65</v>
      </c>
      <c r="AV12" s="371">
        <v>152939.72</v>
      </c>
      <c r="AW12" s="369">
        <v>0</v>
      </c>
      <c r="AX12" s="370">
        <v>0</v>
      </c>
      <c r="AY12" s="370">
        <v>0</v>
      </c>
      <c r="AZ12" s="371">
        <v>15736.05</v>
      </c>
      <c r="BA12" s="369">
        <v>18398.25</v>
      </c>
      <c r="BB12" s="370">
        <v>27497.86</v>
      </c>
      <c r="BC12" s="370">
        <v>56083.87</v>
      </c>
      <c r="BD12" s="371">
        <v>2870.26</v>
      </c>
      <c r="BE12" s="369">
        <v>0</v>
      </c>
      <c r="BF12" s="370">
        <v>0</v>
      </c>
      <c r="BG12" s="370">
        <v>0</v>
      </c>
      <c r="BH12" s="371">
        <v>0</v>
      </c>
      <c r="BI12" s="369">
        <v>4718.45</v>
      </c>
      <c r="BJ12" s="370">
        <v>62.42</v>
      </c>
      <c r="BK12" s="370">
        <v>0</v>
      </c>
      <c r="BL12" s="371">
        <v>0</v>
      </c>
      <c r="BM12" s="369">
        <v>0</v>
      </c>
      <c r="BN12" s="370">
        <v>3976.47</v>
      </c>
      <c r="BO12" s="370">
        <v>2295</v>
      </c>
      <c r="BP12" s="371">
        <v>3938.31</v>
      </c>
      <c r="BQ12" s="369">
        <v>9432.92</v>
      </c>
      <c r="BR12" s="370">
        <v>19654.71</v>
      </c>
      <c r="BS12" s="370">
        <v>3870.77</v>
      </c>
      <c r="BT12" s="371">
        <v>16181.75</v>
      </c>
      <c r="BU12" s="369">
        <v>0</v>
      </c>
      <c r="BV12" s="370">
        <v>0</v>
      </c>
      <c r="BW12" s="370">
        <v>0</v>
      </c>
      <c r="BX12" s="371">
        <v>1683.81</v>
      </c>
    </row>
    <row r="13" spans="1:76" ht="28.5" customHeight="1" x14ac:dyDescent="0.25">
      <c r="A13" s="1735"/>
      <c r="B13" s="173" t="s">
        <v>159</v>
      </c>
      <c r="C13" s="1734" t="s">
        <v>48</v>
      </c>
      <c r="D13" s="1734"/>
      <c r="E13" s="1734"/>
      <c r="F13" s="1734"/>
      <c r="G13" s="358" t="s">
        <v>341</v>
      </c>
      <c r="H13" s="1137">
        <f>+'1.3.DR'!C9</f>
        <v>0</v>
      </c>
      <c r="I13" s="369">
        <v>-2356.09</v>
      </c>
      <c r="J13" s="370">
        <v>-56268.78</v>
      </c>
      <c r="K13" s="370">
        <v>8218</v>
      </c>
      <c r="L13" s="371">
        <v>270293.8</v>
      </c>
      <c r="M13" s="369">
        <v>0</v>
      </c>
      <c r="N13" s="370">
        <v>0</v>
      </c>
      <c r="O13" s="370">
        <v>0</v>
      </c>
      <c r="P13" s="371">
        <v>0</v>
      </c>
      <c r="Q13" s="369">
        <v>0</v>
      </c>
      <c r="R13" s="370">
        <v>0</v>
      </c>
      <c r="S13" s="370">
        <v>0</v>
      </c>
      <c r="T13" s="371">
        <v>0</v>
      </c>
      <c r="U13" s="369">
        <v>0</v>
      </c>
      <c r="V13" s="370">
        <v>0</v>
      </c>
      <c r="W13" s="370">
        <v>0</v>
      </c>
      <c r="X13" s="371">
        <v>0</v>
      </c>
      <c r="Y13" s="369">
        <v>0</v>
      </c>
      <c r="Z13" s="370">
        <v>1465917.92</v>
      </c>
      <c r="AA13" s="370">
        <v>-70403.34</v>
      </c>
      <c r="AB13" s="371">
        <v>-29079.07</v>
      </c>
      <c r="AC13" s="369">
        <v>0</v>
      </c>
      <c r="AD13" s="370">
        <v>0</v>
      </c>
      <c r="AE13" s="370">
        <v>0</v>
      </c>
      <c r="AF13" s="371">
        <v>0</v>
      </c>
      <c r="AG13" s="369">
        <v>0</v>
      </c>
      <c r="AH13" s="370">
        <v>0</v>
      </c>
      <c r="AI13" s="370">
        <v>0</v>
      </c>
      <c r="AJ13" s="371">
        <v>0</v>
      </c>
      <c r="AK13" s="369">
        <v>0</v>
      </c>
      <c r="AL13" s="370">
        <v>0</v>
      </c>
      <c r="AM13" s="370">
        <v>0</v>
      </c>
      <c r="AN13" s="371">
        <v>0</v>
      </c>
      <c r="AO13" s="369">
        <v>0</v>
      </c>
      <c r="AP13" s="370">
        <v>0</v>
      </c>
      <c r="AQ13" s="370">
        <v>0</v>
      </c>
      <c r="AR13" s="371">
        <v>0</v>
      </c>
      <c r="AS13" s="369">
        <v>488743.44</v>
      </c>
      <c r="AT13" s="370">
        <v>401744.88</v>
      </c>
      <c r="AU13" s="370">
        <v>204464.95</v>
      </c>
      <c r="AV13" s="371">
        <v>-647020.31999999995</v>
      </c>
      <c r="AW13" s="369">
        <v>3503</v>
      </c>
      <c r="AX13" s="370">
        <v>3307.11</v>
      </c>
      <c r="AY13" s="370">
        <v>5874.39</v>
      </c>
      <c r="AZ13" s="371">
        <v>10767.76</v>
      </c>
      <c r="BA13" s="369">
        <v>558646.85</v>
      </c>
      <c r="BB13" s="370">
        <v>113645.71</v>
      </c>
      <c r="BC13" s="370">
        <v>524485.49</v>
      </c>
      <c r="BD13" s="371">
        <v>120234.02</v>
      </c>
      <c r="BE13" s="369">
        <v>0</v>
      </c>
      <c r="BF13" s="370">
        <v>0</v>
      </c>
      <c r="BG13" s="370">
        <v>0</v>
      </c>
      <c r="BH13" s="371">
        <v>0</v>
      </c>
      <c r="BI13" s="369">
        <v>0</v>
      </c>
      <c r="BJ13" s="370">
        <v>0</v>
      </c>
      <c r="BK13" s="370">
        <v>0</v>
      </c>
      <c r="BL13" s="371">
        <v>0</v>
      </c>
      <c r="BM13" s="369">
        <v>0</v>
      </c>
      <c r="BN13" s="370">
        <v>0</v>
      </c>
      <c r="BO13" s="370">
        <v>0</v>
      </c>
      <c r="BP13" s="371">
        <v>0</v>
      </c>
      <c r="BQ13" s="369">
        <v>0</v>
      </c>
      <c r="BR13" s="370">
        <v>0</v>
      </c>
      <c r="BS13" s="370">
        <v>0</v>
      </c>
      <c r="BT13" s="371">
        <v>0</v>
      </c>
      <c r="BU13" s="369">
        <v>0</v>
      </c>
      <c r="BV13" s="370">
        <v>0</v>
      </c>
      <c r="BW13" s="370">
        <v>0</v>
      </c>
      <c r="BX13" s="371">
        <v>0</v>
      </c>
    </row>
    <row r="14" spans="1:76" x14ac:dyDescent="0.25">
      <c r="A14" s="1735"/>
      <c r="B14" s="173" t="s">
        <v>159</v>
      </c>
      <c r="C14" s="1734" t="s">
        <v>49</v>
      </c>
      <c r="D14" s="1734"/>
      <c r="E14" s="1734"/>
      <c r="F14" s="1734"/>
      <c r="G14" s="358" t="s">
        <v>341</v>
      </c>
      <c r="H14" s="1137">
        <f>+'1.3.DR'!C10</f>
        <v>0</v>
      </c>
      <c r="I14" s="369">
        <v>-285537</v>
      </c>
      <c r="J14" s="370">
        <v>-108313</v>
      </c>
      <c r="K14" s="370">
        <v>-5350.65</v>
      </c>
      <c r="L14" s="371">
        <v>-41072.35</v>
      </c>
      <c r="M14" s="369">
        <v>0</v>
      </c>
      <c r="N14" s="370">
        <v>0</v>
      </c>
      <c r="O14" s="370">
        <v>0</v>
      </c>
      <c r="P14" s="371">
        <v>0</v>
      </c>
      <c r="Q14" s="369">
        <v>-573249.12</v>
      </c>
      <c r="R14" s="370">
        <v>115862.11</v>
      </c>
      <c r="S14" s="370">
        <v>-376208.9</v>
      </c>
      <c r="T14" s="371">
        <v>-1430</v>
      </c>
      <c r="U14" s="369">
        <v>63402.51</v>
      </c>
      <c r="V14" s="370">
        <v>107118.51</v>
      </c>
      <c r="W14" s="370">
        <v>32269.74</v>
      </c>
      <c r="X14" s="371">
        <v>94296.5</v>
      </c>
      <c r="Y14" s="369">
        <v>421810.22</v>
      </c>
      <c r="Z14" s="370">
        <v>294247.05</v>
      </c>
      <c r="AA14" s="370">
        <v>1390200.59</v>
      </c>
      <c r="AB14" s="371">
        <v>1379300.51</v>
      </c>
      <c r="AC14" s="369">
        <v>-326596.3</v>
      </c>
      <c r="AD14" s="370">
        <v>-3812.74</v>
      </c>
      <c r="AE14" s="370">
        <v>-63942.22</v>
      </c>
      <c r="AF14" s="371">
        <v>4796.21</v>
      </c>
      <c r="AG14" s="369">
        <v>0</v>
      </c>
      <c r="AH14" s="370">
        <v>0</v>
      </c>
      <c r="AI14" s="370">
        <v>0</v>
      </c>
      <c r="AJ14" s="371">
        <v>0</v>
      </c>
      <c r="AK14" s="369">
        <v>22184.2</v>
      </c>
      <c r="AL14" s="370">
        <v>40741.199999999997</v>
      </c>
      <c r="AM14" s="370">
        <v>32393.8</v>
      </c>
      <c r="AN14" s="371">
        <v>-68387</v>
      </c>
      <c r="AO14" s="369">
        <v>0</v>
      </c>
      <c r="AP14" s="370">
        <v>0</v>
      </c>
      <c r="AQ14" s="370">
        <v>0</v>
      </c>
      <c r="AR14" s="371">
        <v>0</v>
      </c>
      <c r="AS14" s="369">
        <v>-573592.5</v>
      </c>
      <c r="AT14" s="370">
        <v>-64234</v>
      </c>
      <c r="AU14" s="370">
        <v>-502676</v>
      </c>
      <c r="AV14" s="371">
        <v>-690</v>
      </c>
      <c r="AW14" s="369">
        <v>44633.25</v>
      </c>
      <c r="AX14" s="370">
        <v>690700.06</v>
      </c>
      <c r="AY14" s="370">
        <v>-255493.17</v>
      </c>
      <c r="AZ14" s="371">
        <v>-854680.64</v>
      </c>
      <c r="BA14" s="369">
        <v>161432.79999999999</v>
      </c>
      <c r="BB14" s="370">
        <v>603911.46</v>
      </c>
      <c r="BC14" s="370">
        <v>778472.23</v>
      </c>
      <c r="BD14" s="371">
        <v>-198883.99</v>
      </c>
      <c r="BE14" s="369">
        <v>0</v>
      </c>
      <c r="BF14" s="370">
        <v>0</v>
      </c>
      <c r="BG14" s="370">
        <v>0</v>
      </c>
      <c r="BH14" s="371">
        <v>0</v>
      </c>
      <c r="BI14" s="369">
        <v>-84380</v>
      </c>
      <c r="BJ14" s="370">
        <v>-57398.879999999997</v>
      </c>
      <c r="BK14" s="370">
        <v>-9904.5499999999993</v>
      </c>
      <c r="BL14" s="371">
        <v>-26082.59</v>
      </c>
      <c r="BM14" s="369">
        <v>-206718.14</v>
      </c>
      <c r="BN14" s="370">
        <v>180869.17</v>
      </c>
      <c r="BO14" s="370">
        <v>-38196.36</v>
      </c>
      <c r="BP14" s="371">
        <v>166455.31</v>
      </c>
      <c r="BQ14" s="369">
        <v>10379.16</v>
      </c>
      <c r="BR14" s="370">
        <v>38511.370000000003</v>
      </c>
      <c r="BS14" s="370">
        <v>-10070.36</v>
      </c>
      <c r="BT14" s="371">
        <v>150848.29999999999</v>
      </c>
      <c r="BU14" s="369">
        <v>791264.32</v>
      </c>
      <c r="BV14" s="370">
        <v>617293.66</v>
      </c>
      <c r="BW14" s="370">
        <v>-766919.4</v>
      </c>
      <c r="BX14" s="371">
        <v>-196340.69</v>
      </c>
    </row>
    <row r="15" spans="1:76" x14ac:dyDescent="0.25">
      <c r="A15" s="1735"/>
      <c r="B15" s="173" t="s">
        <v>157</v>
      </c>
      <c r="C15" s="1734" t="s">
        <v>50</v>
      </c>
      <c r="D15" s="1734"/>
      <c r="E15" s="1734"/>
      <c r="F15" s="1734"/>
      <c r="G15" s="358" t="s">
        <v>341</v>
      </c>
      <c r="H15" s="1137">
        <f>+'1.3.DR'!C11</f>
        <v>0</v>
      </c>
      <c r="I15" s="369">
        <v>0</v>
      </c>
      <c r="J15" s="370">
        <v>0</v>
      </c>
      <c r="K15" s="370">
        <v>0</v>
      </c>
      <c r="L15" s="371">
        <v>0</v>
      </c>
      <c r="M15" s="369">
        <v>0</v>
      </c>
      <c r="N15" s="370">
        <v>0</v>
      </c>
      <c r="O15" s="370">
        <v>0</v>
      </c>
      <c r="P15" s="371">
        <v>0</v>
      </c>
      <c r="Q15" s="369">
        <v>0</v>
      </c>
      <c r="R15" s="370">
        <v>0</v>
      </c>
      <c r="S15" s="370">
        <v>0</v>
      </c>
      <c r="T15" s="371">
        <v>0</v>
      </c>
      <c r="U15" s="369">
        <v>252298.93</v>
      </c>
      <c r="V15" s="370">
        <v>351606</v>
      </c>
      <c r="W15" s="370">
        <v>633850</v>
      </c>
      <c r="X15" s="371">
        <v>266785</v>
      </c>
      <c r="Y15" s="369">
        <v>1067505.629</v>
      </c>
      <c r="Z15" s="370">
        <v>696765.51</v>
      </c>
      <c r="AA15" s="370">
        <v>1511387</v>
      </c>
      <c r="AB15" s="371">
        <v>1908070.52</v>
      </c>
      <c r="AC15" s="369">
        <v>0</v>
      </c>
      <c r="AD15" s="370">
        <v>0</v>
      </c>
      <c r="AE15" s="370">
        <v>0</v>
      </c>
      <c r="AF15" s="371">
        <v>0</v>
      </c>
      <c r="AG15" s="369">
        <v>0</v>
      </c>
      <c r="AH15" s="370">
        <v>0</v>
      </c>
      <c r="AI15" s="370">
        <v>0</v>
      </c>
      <c r="AJ15" s="371">
        <v>0</v>
      </c>
      <c r="AK15" s="369">
        <v>0</v>
      </c>
      <c r="AL15" s="370">
        <v>0</v>
      </c>
      <c r="AM15" s="370">
        <v>0</v>
      </c>
      <c r="AN15" s="371">
        <v>0</v>
      </c>
      <c r="AO15" s="369">
        <v>0</v>
      </c>
      <c r="AP15" s="370">
        <v>0</v>
      </c>
      <c r="AQ15" s="370">
        <v>0</v>
      </c>
      <c r="AR15" s="371">
        <v>0</v>
      </c>
      <c r="AS15" s="369">
        <v>0</v>
      </c>
      <c r="AT15" s="370">
        <v>0</v>
      </c>
      <c r="AU15" s="370">
        <v>0</v>
      </c>
      <c r="AV15" s="371">
        <v>0</v>
      </c>
      <c r="AW15" s="369">
        <v>0</v>
      </c>
      <c r="AX15" s="370">
        <v>0</v>
      </c>
      <c r="AY15" s="370">
        <v>0</v>
      </c>
      <c r="AZ15" s="371">
        <v>0</v>
      </c>
      <c r="BA15" s="369">
        <v>0</v>
      </c>
      <c r="BB15" s="370">
        <v>4556.37</v>
      </c>
      <c r="BC15" s="370">
        <v>19835.419999999998</v>
      </c>
      <c r="BD15" s="371">
        <v>98454.95</v>
      </c>
      <c r="BE15" s="369">
        <v>0</v>
      </c>
      <c r="BF15" s="370">
        <v>0</v>
      </c>
      <c r="BG15" s="370">
        <v>0</v>
      </c>
      <c r="BH15" s="371">
        <v>0</v>
      </c>
      <c r="BI15" s="369">
        <v>0</v>
      </c>
      <c r="BJ15" s="370">
        <v>0</v>
      </c>
      <c r="BK15" s="370">
        <v>0</v>
      </c>
      <c r="BL15" s="371">
        <v>0</v>
      </c>
      <c r="BM15" s="369">
        <v>0</v>
      </c>
      <c r="BN15" s="370">
        <v>0</v>
      </c>
      <c r="BO15" s="370">
        <v>0</v>
      </c>
      <c r="BP15" s="371">
        <v>0</v>
      </c>
      <c r="BQ15" s="369">
        <v>0</v>
      </c>
      <c r="BR15" s="370">
        <v>104092.44</v>
      </c>
      <c r="BS15" s="370">
        <v>0</v>
      </c>
      <c r="BT15" s="371">
        <v>0</v>
      </c>
      <c r="BU15" s="369">
        <v>0</v>
      </c>
      <c r="BV15" s="370">
        <v>0</v>
      </c>
      <c r="BW15" s="370">
        <v>0</v>
      </c>
      <c r="BX15" s="371">
        <v>0</v>
      </c>
    </row>
    <row r="16" spans="1:76" ht="30.75" customHeight="1" x14ac:dyDescent="0.25">
      <c r="A16" s="1735"/>
      <c r="B16" s="173" t="s">
        <v>158</v>
      </c>
      <c r="C16" s="1734" t="s">
        <v>51</v>
      </c>
      <c r="D16" s="1734"/>
      <c r="E16" s="1734"/>
      <c r="F16" s="1734"/>
      <c r="G16" s="358" t="s">
        <v>341</v>
      </c>
      <c r="H16" s="1137">
        <f>+'1.3.DR'!C12</f>
        <v>0</v>
      </c>
      <c r="I16" s="369">
        <v>1736873.24</v>
      </c>
      <c r="J16" s="370">
        <v>865475.42</v>
      </c>
      <c r="K16" s="370">
        <v>845858.64</v>
      </c>
      <c r="L16" s="371">
        <v>811052.76</v>
      </c>
      <c r="M16" s="369">
        <v>344181.93</v>
      </c>
      <c r="N16" s="370">
        <v>334168.75</v>
      </c>
      <c r="O16" s="370">
        <v>1210872.05</v>
      </c>
      <c r="P16" s="371">
        <v>912381.31</v>
      </c>
      <c r="Q16" s="369">
        <v>861995.1</v>
      </c>
      <c r="R16" s="370">
        <v>1286066.08</v>
      </c>
      <c r="S16" s="370">
        <v>1064637.73</v>
      </c>
      <c r="T16" s="371">
        <v>1450630.9</v>
      </c>
      <c r="U16" s="369">
        <v>2848679.46</v>
      </c>
      <c r="V16" s="370">
        <v>2563402.48</v>
      </c>
      <c r="W16" s="370">
        <v>3017362.32</v>
      </c>
      <c r="X16" s="371">
        <v>2593124.25</v>
      </c>
      <c r="Y16" s="369">
        <v>163708.5</v>
      </c>
      <c r="Z16" s="370">
        <v>306078.48</v>
      </c>
      <c r="AA16" s="370">
        <v>0</v>
      </c>
      <c r="AB16" s="371">
        <v>231890.57</v>
      </c>
      <c r="AC16" s="369">
        <v>800676.18</v>
      </c>
      <c r="AD16" s="370">
        <v>764869.05</v>
      </c>
      <c r="AE16" s="370">
        <v>2104227.7400000002</v>
      </c>
      <c r="AF16" s="371">
        <v>682575.56</v>
      </c>
      <c r="AG16" s="369">
        <v>538954.57999999996</v>
      </c>
      <c r="AH16" s="370">
        <v>684654.93</v>
      </c>
      <c r="AI16" s="370">
        <v>963078.53</v>
      </c>
      <c r="AJ16" s="371">
        <v>895711.49</v>
      </c>
      <c r="AK16" s="369">
        <v>939885.78</v>
      </c>
      <c r="AL16" s="370">
        <v>944324.04</v>
      </c>
      <c r="AM16" s="370">
        <v>1031618.05</v>
      </c>
      <c r="AN16" s="371">
        <v>1572355.81</v>
      </c>
      <c r="AO16" s="369">
        <v>319138.83</v>
      </c>
      <c r="AP16" s="370">
        <v>42331.35</v>
      </c>
      <c r="AQ16" s="370">
        <v>296881.19</v>
      </c>
      <c r="AR16" s="371">
        <v>486439.7</v>
      </c>
      <c r="AS16" s="369">
        <v>2967464.54</v>
      </c>
      <c r="AT16" s="370">
        <v>3330919.19</v>
      </c>
      <c r="AU16" s="370">
        <v>2404082.06</v>
      </c>
      <c r="AV16" s="371">
        <v>1626064.51</v>
      </c>
      <c r="AW16" s="369">
        <v>2432710.9900000002</v>
      </c>
      <c r="AX16" s="370">
        <v>3261091.42</v>
      </c>
      <c r="AY16" s="370">
        <v>2140606.7400000002</v>
      </c>
      <c r="AZ16" s="371">
        <v>2530765.17</v>
      </c>
      <c r="BA16" s="369">
        <v>3669297.55</v>
      </c>
      <c r="BB16" s="370">
        <v>3452584.74</v>
      </c>
      <c r="BC16" s="370">
        <v>4599745.37</v>
      </c>
      <c r="BD16" s="371">
        <v>2263588.02</v>
      </c>
      <c r="BE16" s="369">
        <v>4783869.2699999996</v>
      </c>
      <c r="BF16" s="370">
        <v>4801983.99</v>
      </c>
      <c r="BG16" s="370">
        <v>5574860.46</v>
      </c>
      <c r="BH16" s="371">
        <v>6380250.46</v>
      </c>
      <c r="BI16" s="369">
        <v>5062985.99</v>
      </c>
      <c r="BJ16" s="370">
        <v>5720677.0599999996</v>
      </c>
      <c r="BK16" s="370">
        <v>5010017.3600000003</v>
      </c>
      <c r="BL16" s="371">
        <v>3692516.84</v>
      </c>
      <c r="BM16" s="369">
        <v>2602347.84</v>
      </c>
      <c r="BN16" s="370">
        <v>2870210.96</v>
      </c>
      <c r="BO16" s="370">
        <v>3253606.08</v>
      </c>
      <c r="BP16" s="371">
        <v>2562778.7999999998</v>
      </c>
      <c r="BQ16" s="369">
        <v>5384535.8300000001</v>
      </c>
      <c r="BR16" s="370">
        <v>5893242.9000000004</v>
      </c>
      <c r="BS16" s="370">
        <v>7144574.4199999999</v>
      </c>
      <c r="BT16" s="371">
        <v>8225905.2999999998</v>
      </c>
      <c r="BU16" s="369">
        <v>2839789.43</v>
      </c>
      <c r="BV16" s="370">
        <v>4470321.29</v>
      </c>
      <c r="BW16" s="370">
        <v>5613500.1299999999</v>
      </c>
      <c r="BX16" s="371">
        <v>3857803.33</v>
      </c>
    </row>
    <row r="17" spans="1:76" x14ac:dyDescent="0.25">
      <c r="A17" s="1735"/>
      <c r="B17" s="173" t="s">
        <v>158</v>
      </c>
      <c r="C17" s="1734" t="s">
        <v>52</v>
      </c>
      <c r="D17" s="1734"/>
      <c r="E17" s="1734"/>
      <c r="F17" s="1734"/>
      <c r="G17" s="358" t="s">
        <v>341</v>
      </c>
      <c r="H17" s="1137">
        <f>+'1.3.DR'!C13</f>
        <v>0</v>
      </c>
      <c r="I17" s="369">
        <f>+I18+I19+I28+I34+I39+I44</f>
        <v>2958707.99</v>
      </c>
      <c r="J17" s="370">
        <f t="shared" ref="J17:N17" si="0">+J18+J19+J28+J34+J39+J44</f>
        <v>2666202.65</v>
      </c>
      <c r="K17" s="370">
        <f>+K18+K19+K28+K34+K39+K44</f>
        <v>2574485.54</v>
      </c>
      <c r="L17" s="371">
        <f t="shared" si="0"/>
        <v>3346186.8999999994</v>
      </c>
      <c r="M17" s="369">
        <f t="shared" si="0"/>
        <v>1347661.1500000001</v>
      </c>
      <c r="N17" s="370">
        <f t="shared" si="0"/>
        <v>1217469.71</v>
      </c>
      <c r="O17" s="370">
        <f>+O18+O19+O28+O34+O39+O44</f>
        <v>1261032.56</v>
      </c>
      <c r="P17" s="371">
        <f t="shared" ref="P17:BW17" si="1">+P18+P19+P28+P34+P39+P44</f>
        <v>1376461.7799999998</v>
      </c>
      <c r="Q17" s="369">
        <f t="shared" si="1"/>
        <v>1627241.6400000001</v>
      </c>
      <c r="R17" s="370">
        <f t="shared" si="1"/>
        <v>1953929.3400000003</v>
      </c>
      <c r="S17" s="370">
        <f t="shared" si="1"/>
        <v>1887560.4899999998</v>
      </c>
      <c r="T17" s="371">
        <f t="shared" si="1"/>
        <v>2518985.9900000002</v>
      </c>
      <c r="U17" s="369">
        <f t="shared" si="1"/>
        <v>776198.69</v>
      </c>
      <c r="V17" s="370">
        <f t="shared" si="1"/>
        <v>875059.91899999988</v>
      </c>
      <c r="W17" s="370">
        <f t="shared" si="1"/>
        <v>1030783.7</v>
      </c>
      <c r="X17" s="371">
        <f t="shared" si="1"/>
        <v>1063338.879</v>
      </c>
      <c r="Y17" s="369">
        <f t="shared" si="1"/>
        <v>6053135.7489999998</v>
      </c>
      <c r="Z17" s="370">
        <f t="shared" si="1"/>
        <v>11607371.939999999</v>
      </c>
      <c r="AA17" s="370">
        <f t="shared" si="1"/>
        <v>15819622.568</v>
      </c>
      <c r="AB17" s="371">
        <f t="shared" si="1"/>
        <v>17454138.790000003</v>
      </c>
      <c r="AC17" s="369">
        <f t="shared" si="1"/>
        <v>4841828.42</v>
      </c>
      <c r="AD17" s="370">
        <f t="shared" si="1"/>
        <v>4832893.5299999993</v>
      </c>
      <c r="AE17" s="370">
        <f t="shared" si="1"/>
        <v>2693583.05</v>
      </c>
      <c r="AF17" s="371">
        <f t="shared" si="1"/>
        <v>2758894.4779999997</v>
      </c>
      <c r="AG17" s="369">
        <f t="shared" si="1"/>
        <v>1375628.21</v>
      </c>
      <c r="AH17" s="370">
        <f t="shared" si="1"/>
        <v>1658337.4</v>
      </c>
      <c r="AI17" s="370">
        <f t="shared" si="1"/>
        <v>2652335.44</v>
      </c>
      <c r="AJ17" s="371">
        <f t="shared" si="1"/>
        <v>3269080.96</v>
      </c>
      <c r="AK17" s="369">
        <f t="shared" si="1"/>
        <v>3741870.4799999995</v>
      </c>
      <c r="AL17" s="370">
        <f t="shared" si="1"/>
        <v>3894961.7089999998</v>
      </c>
      <c r="AM17" s="370">
        <f t="shared" si="1"/>
        <v>3868450.29</v>
      </c>
      <c r="AN17" s="371">
        <f t="shared" si="1"/>
        <v>4697617.79</v>
      </c>
      <c r="AO17" s="369">
        <f t="shared" si="1"/>
        <v>1531670.26</v>
      </c>
      <c r="AP17" s="370">
        <f t="shared" si="1"/>
        <v>1216866.97</v>
      </c>
      <c r="AQ17" s="370">
        <f t="shared" si="1"/>
        <v>4482395.21</v>
      </c>
      <c r="AR17" s="371">
        <f t="shared" si="1"/>
        <v>5622276.21</v>
      </c>
      <c r="AS17" s="369">
        <f t="shared" si="1"/>
        <v>5104753.9300000006</v>
      </c>
      <c r="AT17" s="370">
        <f t="shared" si="1"/>
        <v>6384761.4699999997</v>
      </c>
      <c r="AU17" s="370">
        <f t="shared" si="1"/>
        <v>6227304.5699999994</v>
      </c>
      <c r="AV17" s="371">
        <f t="shared" si="1"/>
        <v>4279330.0290000001</v>
      </c>
      <c r="AW17" s="369">
        <f t="shared" si="1"/>
        <v>6167302.3300000001</v>
      </c>
      <c r="AX17" s="370">
        <f t="shared" si="1"/>
        <v>6682699.3600000013</v>
      </c>
      <c r="AY17" s="370">
        <f t="shared" si="1"/>
        <v>7746258.8900000006</v>
      </c>
      <c r="AZ17" s="371">
        <f t="shared" si="1"/>
        <v>8323401.4500000002</v>
      </c>
      <c r="BA17" s="369">
        <f t="shared" si="1"/>
        <v>4278978.07</v>
      </c>
      <c r="BB17" s="370">
        <f t="shared" si="1"/>
        <v>5151917.5699999994</v>
      </c>
      <c r="BC17" s="370">
        <f t="shared" si="1"/>
        <v>5762307.9799999986</v>
      </c>
      <c r="BD17" s="371">
        <f t="shared" si="1"/>
        <v>5640774.7200000007</v>
      </c>
      <c r="BE17" s="369">
        <f t="shared" si="1"/>
        <v>2150415.6890000002</v>
      </c>
      <c r="BF17" s="370">
        <f t="shared" si="1"/>
        <v>1902210.1689999998</v>
      </c>
      <c r="BG17" s="370">
        <f t="shared" si="1"/>
        <v>2176996.81</v>
      </c>
      <c r="BH17" s="371">
        <f t="shared" si="1"/>
        <v>2005732.5599999996</v>
      </c>
      <c r="BI17" s="369">
        <f t="shared" si="1"/>
        <v>2049600.0499999998</v>
      </c>
      <c r="BJ17" s="370">
        <f t="shared" si="1"/>
        <v>2058668.4699999997</v>
      </c>
      <c r="BK17" s="370">
        <f t="shared" si="1"/>
        <v>2042277.77</v>
      </c>
      <c r="BL17" s="371">
        <f t="shared" si="1"/>
        <v>1823477.06</v>
      </c>
      <c r="BM17" s="369">
        <f t="shared" si="1"/>
        <v>1470260.4069999999</v>
      </c>
      <c r="BN17" s="370">
        <f t="shared" si="1"/>
        <v>1534145.88</v>
      </c>
      <c r="BO17" s="370">
        <f t="shared" si="1"/>
        <v>1708842.61</v>
      </c>
      <c r="BP17" s="371">
        <f t="shared" si="1"/>
        <v>1759347.54</v>
      </c>
      <c r="BQ17" s="369">
        <f t="shared" si="1"/>
        <v>1731262.75</v>
      </c>
      <c r="BR17" s="370">
        <f t="shared" si="1"/>
        <v>1660964.98</v>
      </c>
      <c r="BS17" s="370">
        <f t="shared" si="1"/>
        <v>1772914.4999999998</v>
      </c>
      <c r="BT17" s="371">
        <f t="shared" si="1"/>
        <v>1984306.1800000002</v>
      </c>
      <c r="BU17" s="369">
        <f t="shared" si="1"/>
        <v>2472350.909</v>
      </c>
      <c r="BV17" s="370">
        <f t="shared" si="1"/>
        <v>2772522.29</v>
      </c>
      <c r="BW17" s="370">
        <f t="shared" si="1"/>
        <v>2935127.01</v>
      </c>
      <c r="BX17" s="371">
        <f t="shared" ref="BX17" si="2">+BX18+BX19+BX28+BX34+BX39+BX44</f>
        <v>2458435.39</v>
      </c>
    </row>
    <row r="18" spans="1:76" x14ac:dyDescent="0.25">
      <c r="A18" s="1735"/>
      <c r="B18" s="372"/>
      <c r="C18" s="373"/>
      <c r="D18" s="373"/>
      <c r="E18" s="1738" t="s">
        <v>52</v>
      </c>
      <c r="F18" s="374" t="s">
        <v>342</v>
      </c>
      <c r="G18" s="358" t="s">
        <v>341</v>
      </c>
      <c r="H18" s="1138"/>
      <c r="I18" s="369">
        <v>0</v>
      </c>
      <c r="J18" s="370">
        <v>0</v>
      </c>
      <c r="K18" s="370">
        <v>0</v>
      </c>
      <c r="L18" s="371">
        <v>0</v>
      </c>
      <c r="M18" s="369">
        <v>316330.48</v>
      </c>
      <c r="N18" s="370">
        <v>174954.93</v>
      </c>
      <c r="O18" s="370">
        <v>63509.97</v>
      </c>
      <c r="P18" s="371">
        <v>114104.82</v>
      </c>
      <c r="Q18" s="369">
        <v>1315680.77</v>
      </c>
      <c r="R18" s="370">
        <v>1461607.37</v>
      </c>
      <c r="S18" s="370">
        <v>1320395.73</v>
      </c>
      <c r="T18" s="371">
        <v>1859199.7</v>
      </c>
      <c r="U18" s="369">
        <v>4972.9399999999996</v>
      </c>
      <c r="V18" s="370">
        <v>18076.04</v>
      </c>
      <c r="W18" s="370">
        <v>10399.91</v>
      </c>
      <c r="X18" s="371">
        <v>10570.07</v>
      </c>
      <c r="Y18" s="369">
        <v>11558.41</v>
      </c>
      <c r="Z18" s="370">
        <v>157329.17000000001</v>
      </c>
      <c r="AA18" s="370">
        <v>24686.6</v>
      </c>
      <c r="AB18" s="371">
        <v>7528.31</v>
      </c>
      <c r="AC18" s="369">
        <v>1600949.53</v>
      </c>
      <c r="AD18" s="370">
        <v>1730618.65</v>
      </c>
      <c r="AE18" s="370">
        <v>29322.83</v>
      </c>
      <c r="AF18" s="371">
        <v>864882.35</v>
      </c>
      <c r="AG18" s="369">
        <v>130887.95</v>
      </c>
      <c r="AH18" s="370">
        <v>119812.32</v>
      </c>
      <c r="AI18" s="370">
        <v>201466.03</v>
      </c>
      <c r="AJ18" s="371">
        <v>151938.49</v>
      </c>
      <c r="AK18" s="369">
        <v>0</v>
      </c>
      <c r="AL18" s="370">
        <v>0</v>
      </c>
      <c r="AM18" s="370">
        <v>0</v>
      </c>
      <c r="AN18" s="371">
        <v>0</v>
      </c>
      <c r="AO18" s="369">
        <v>83963.29</v>
      </c>
      <c r="AP18" s="370">
        <v>18901.27</v>
      </c>
      <c r="AQ18" s="370">
        <v>1850830</v>
      </c>
      <c r="AR18" s="371">
        <v>2522163.86</v>
      </c>
      <c r="AS18" s="369">
        <v>506431.67</v>
      </c>
      <c r="AT18" s="370">
        <v>571858.18000000005</v>
      </c>
      <c r="AU18" s="370">
        <v>253484.64</v>
      </c>
      <c r="AV18" s="371">
        <v>64578.93</v>
      </c>
      <c r="AW18" s="369">
        <v>0</v>
      </c>
      <c r="AX18" s="370">
        <v>0</v>
      </c>
      <c r="AY18" s="370">
        <v>0</v>
      </c>
      <c r="AZ18" s="371">
        <v>0</v>
      </c>
      <c r="BA18" s="369">
        <v>271968.05</v>
      </c>
      <c r="BB18" s="370">
        <v>115793.60000000001</v>
      </c>
      <c r="BC18" s="370">
        <v>246085.4</v>
      </c>
      <c r="BD18" s="371">
        <v>162931.94</v>
      </c>
      <c r="BE18" s="369">
        <v>140455.18</v>
      </c>
      <c r="BF18" s="370">
        <v>127807.05</v>
      </c>
      <c r="BG18" s="370">
        <v>276244.49</v>
      </c>
      <c r="BH18" s="371">
        <v>294957.65999999997</v>
      </c>
      <c r="BI18" s="369">
        <v>55836.11</v>
      </c>
      <c r="BJ18" s="370">
        <v>55651.21</v>
      </c>
      <c r="BK18" s="370">
        <v>90477.48</v>
      </c>
      <c r="BL18" s="371">
        <v>70736.639999999999</v>
      </c>
      <c r="BM18" s="369">
        <v>516764.41</v>
      </c>
      <c r="BN18" s="370">
        <v>192082.15</v>
      </c>
      <c r="BO18" s="370">
        <v>196174.29</v>
      </c>
      <c r="BP18" s="371">
        <v>157813.79999999999</v>
      </c>
      <c r="BQ18" s="369">
        <v>5944.5</v>
      </c>
      <c r="BR18" s="370">
        <v>7216.79</v>
      </c>
      <c r="BS18" s="370">
        <v>4658.0600000000004</v>
      </c>
      <c r="BT18" s="371">
        <v>3701.16</v>
      </c>
      <c r="BU18" s="369">
        <v>0</v>
      </c>
      <c r="BV18" s="370">
        <v>12345.54</v>
      </c>
      <c r="BW18" s="370">
        <v>59596.33</v>
      </c>
      <c r="BX18" s="371">
        <v>0</v>
      </c>
    </row>
    <row r="19" spans="1:76" x14ac:dyDescent="0.25">
      <c r="A19" s="1735"/>
      <c r="B19" s="372"/>
      <c r="C19" s="373"/>
      <c r="D19" s="373"/>
      <c r="E19" s="1738"/>
      <c r="F19" s="374" t="s">
        <v>343</v>
      </c>
      <c r="G19" s="358" t="s">
        <v>341</v>
      </c>
      <c r="H19" s="1139">
        <f>+SUM(H20:H27)</f>
        <v>0</v>
      </c>
      <c r="I19" s="369">
        <f>+SUM(I20:I27)</f>
        <v>421661.03</v>
      </c>
      <c r="J19" s="370">
        <f t="shared" ref="J19:BQ19" si="3">+SUM(J20:J27)</f>
        <v>535527.4</v>
      </c>
      <c r="K19" s="370">
        <f t="shared" si="3"/>
        <v>480926.63</v>
      </c>
      <c r="L19" s="371">
        <f t="shared" si="3"/>
        <v>534037.09</v>
      </c>
      <c r="M19" s="369">
        <f t="shared" si="3"/>
        <v>487908.54</v>
      </c>
      <c r="N19" s="370">
        <f t="shared" si="3"/>
        <v>385253.85</v>
      </c>
      <c r="O19" s="370">
        <f t="shared" si="3"/>
        <v>408183.30000000005</v>
      </c>
      <c r="P19" s="371">
        <f t="shared" si="3"/>
        <v>393048.65</v>
      </c>
      <c r="Q19" s="369">
        <f t="shared" si="3"/>
        <v>77611.360000000001</v>
      </c>
      <c r="R19" s="370">
        <f t="shared" si="3"/>
        <v>146164.29</v>
      </c>
      <c r="S19" s="370">
        <f t="shared" si="3"/>
        <v>195446.63999999998</v>
      </c>
      <c r="T19" s="371">
        <f t="shared" si="3"/>
        <v>224064.52</v>
      </c>
      <c r="U19" s="369">
        <f t="shared" si="3"/>
        <v>288157.05</v>
      </c>
      <c r="V19" s="370">
        <f t="shared" si="3"/>
        <v>277486.83</v>
      </c>
      <c r="W19" s="370">
        <f t="shared" si="3"/>
        <v>483014.36</v>
      </c>
      <c r="X19" s="371">
        <f t="shared" si="3"/>
        <v>530222.53</v>
      </c>
      <c r="Y19" s="369">
        <f t="shared" si="3"/>
        <v>1173871.419</v>
      </c>
      <c r="Z19" s="370">
        <f t="shared" si="3"/>
        <v>1820470.2299999997</v>
      </c>
      <c r="AA19" s="370">
        <f t="shared" si="3"/>
        <v>2928912.4</v>
      </c>
      <c r="AB19" s="371">
        <f t="shared" si="3"/>
        <v>3626397.88</v>
      </c>
      <c r="AC19" s="369">
        <f t="shared" si="3"/>
        <v>687011.72</v>
      </c>
      <c r="AD19" s="370">
        <f t="shared" si="3"/>
        <v>635044.59</v>
      </c>
      <c r="AE19" s="370">
        <f t="shared" si="3"/>
        <v>851740</v>
      </c>
      <c r="AF19" s="371">
        <f t="shared" si="3"/>
        <v>336806.89799999999</v>
      </c>
      <c r="AG19" s="369">
        <f t="shared" si="3"/>
        <v>293144.45</v>
      </c>
      <c r="AH19" s="370">
        <f t="shared" si="3"/>
        <v>401926.64999999997</v>
      </c>
      <c r="AI19" s="370">
        <f t="shared" si="3"/>
        <v>557814.34</v>
      </c>
      <c r="AJ19" s="371">
        <f t="shared" si="3"/>
        <v>1043488.04</v>
      </c>
      <c r="AK19" s="369">
        <f t="shared" si="3"/>
        <v>807709.68</v>
      </c>
      <c r="AL19" s="370">
        <f t="shared" si="3"/>
        <v>711267.95900000003</v>
      </c>
      <c r="AM19" s="370">
        <f t="shared" si="3"/>
        <v>723021.02</v>
      </c>
      <c r="AN19" s="371">
        <f t="shared" si="3"/>
        <v>757467.4800000001</v>
      </c>
      <c r="AO19" s="369">
        <f t="shared" si="3"/>
        <v>361351.35</v>
      </c>
      <c r="AP19" s="370">
        <f t="shared" si="3"/>
        <v>332784.38</v>
      </c>
      <c r="AQ19" s="370">
        <f t="shared" si="3"/>
        <v>742222.09</v>
      </c>
      <c r="AR19" s="371">
        <f t="shared" si="3"/>
        <v>849912.5</v>
      </c>
      <c r="AS19" s="369">
        <f t="shared" si="3"/>
        <v>1541085.4300000002</v>
      </c>
      <c r="AT19" s="370">
        <f t="shared" si="3"/>
        <v>1697808.66</v>
      </c>
      <c r="AU19" s="370">
        <f t="shared" si="3"/>
        <v>1900176.0699999998</v>
      </c>
      <c r="AV19" s="371">
        <f t="shared" si="3"/>
        <v>1461929.06</v>
      </c>
      <c r="AW19" s="369">
        <f t="shared" si="3"/>
        <v>1591213.34</v>
      </c>
      <c r="AX19" s="370">
        <f t="shared" si="3"/>
        <v>1355281.95</v>
      </c>
      <c r="AY19" s="370">
        <f t="shared" si="3"/>
        <v>1726493.94</v>
      </c>
      <c r="AZ19" s="371">
        <f t="shared" si="3"/>
        <v>2094264.5699999998</v>
      </c>
      <c r="BA19" s="369">
        <f t="shared" si="3"/>
        <v>2124877.52</v>
      </c>
      <c r="BB19" s="370">
        <f t="shared" si="3"/>
        <v>3086010.9399999995</v>
      </c>
      <c r="BC19" s="370">
        <f t="shared" si="3"/>
        <v>2907926.8999999994</v>
      </c>
      <c r="BD19" s="371">
        <f t="shared" si="3"/>
        <v>2738203.73</v>
      </c>
      <c r="BE19" s="369">
        <f t="shared" si="3"/>
        <v>549605.92000000004</v>
      </c>
      <c r="BF19" s="370">
        <f t="shared" si="3"/>
        <v>334007.45999999996</v>
      </c>
      <c r="BG19" s="370">
        <f t="shared" si="3"/>
        <v>325133.58</v>
      </c>
      <c r="BH19" s="371">
        <f t="shared" si="3"/>
        <v>378426.51</v>
      </c>
      <c r="BI19" s="369">
        <f t="shared" si="3"/>
        <v>1116859.7399999998</v>
      </c>
      <c r="BJ19" s="370">
        <f t="shared" si="3"/>
        <v>1106299.42</v>
      </c>
      <c r="BK19" s="370">
        <f t="shared" si="3"/>
        <v>911707.36</v>
      </c>
      <c r="BL19" s="371">
        <f t="shared" si="3"/>
        <v>1028744.07</v>
      </c>
      <c r="BM19" s="369">
        <f t="shared" si="3"/>
        <v>334127.32799999998</v>
      </c>
      <c r="BN19" s="370">
        <f t="shared" si="3"/>
        <v>561732.54999999993</v>
      </c>
      <c r="BO19" s="370">
        <f t="shared" si="3"/>
        <v>557691.42999999993</v>
      </c>
      <c r="BP19" s="371">
        <f t="shared" si="3"/>
        <v>668824.56000000006</v>
      </c>
      <c r="BQ19" s="369">
        <f t="shared" si="3"/>
        <v>293570.40000000002</v>
      </c>
      <c r="BR19" s="370">
        <f t="shared" ref="BR19:BX19" si="4">+SUM(BR20:BR27)</f>
        <v>255365.43000000002</v>
      </c>
      <c r="BS19" s="370">
        <f t="shared" si="4"/>
        <v>442751.13</v>
      </c>
      <c r="BT19" s="371">
        <f t="shared" si="4"/>
        <v>541261.37</v>
      </c>
      <c r="BU19" s="369">
        <f t="shared" si="4"/>
        <v>895237.45</v>
      </c>
      <c r="BV19" s="370">
        <f t="shared" si="4"/>
        <v>1008699.4700000001</v>
      </c>
      <c r="BW19" s="370">
        <f t="shared" si="4"/>
        <v>1003161.51</v>
      </c>
      <c r="BX19" s="371">
        <f t="shared" si="4"/>
        <v>866555.46999999986</v>
      </c>
    </row>
    <row r="20" spans="1:76" s="433" customFormat="1" x14ac:dyDescent="0.25">
      <c r="A20" s="1735"/>
      <c r="B20" s="372"/>
      <c r="C20" s="373"/>
      <c r="D20" s="373"/>
      <c r="E20" s="1738"/>
      <c r="F20" s="375" t="s">
        <v>344</v>
      </c>
      <c r="G20" s="376" t="s">
        <v>341</v>
      </c>
      <c r="H20" s="1140"/>
      <c r="I20" s="377">
        <v>55636.25</v>
      </c>
      <c r="J20" s="378">
        <v>67452.08</v>
      </c>
      <c r="K20" s="378">
        <v>88603.45</v>
      </c>
      <c r="L20" s="379">
        <v>68575.289999999994</v>
      </c>
      <c r="M20" s="377">
        <v>78134.67</v>
      </c>
      <c r="N20" s="378">
        <v>51289.36</v>
      </c>
      <c r="O20" s="378">
        <v>43169.81</v>
      </c>
      <c r="P20" s="379">
        <v>23260.32</v>
      </c>
      <c r="Q20" s="377">
        <v>8808.99</v>
      </c>
      <c r="R20" s="378">
        <v>15286.48</v>
      </c>
      <c r="S20" s="378">
        <v>9734.9599999999991</v>
      </c>
      <c r="T20" s="379">
        <v>13488.8</v>
      </c>
      <c r="U20" s="377">
        <v>109352.73</v>
      </c>
      <c r="V20" s="378">
        <v>103150.17</v>
      </c>
      <c r="W20" s="378">
        <v>164760.28</v>
      </c>
      <c r="X20" s="379">
        <v>204035.77</v>
      </c>
      <c r="Y20" s="377">
        <v>250714.74</v>
      </c>
      <c r="Z20" s="378">
        <v>581488.46</v>
      </c>
      <c r="AA20" s="378">
        <v>702635.47</v>
      </c>
      <c r="AB20" s="379">
        <v>505846.93</v>
      </c>
      <c r="AC20" s="377">
        <v>70517.63</v>
      </c>
      <c r="AD20" s="378">
        <v>97794.93</v>
      </c>
      <c r="AE20" s="378">
        <v>385080.27</v>
      </c>
      <c r="AF20" s="379">
        <v>36519.839999999997</v>
      </c>
      <c r="AG20" s="377">
        <v>22174.11</v>
      </c>
      <c r="AH20" s="378">
        <v>35532.46</v>
      </c>
      <c r="AI20" s="378">
        <v>51607.05</v>
      </c>
      <c r="AJ20" s="379">
        <v>134365.47</v>
      </c>
      <c r="AK20" s="377">
        <v>553005.39</v>
      </c>
      <c r="AL20" s="378">
        <v>490624.52</v>
      </c>
      <c r="AM20" s="378">
        <v>391522.42</v>
      </c>
      <c r="AN20" s="379">
        <v>517941.4</v>
      </c>
      <c r="AO20" s="377">
        <v>69238.03</v>
      </c>
      <c r="AP20" s="378">
        <v>75859.600000000006</v>
      </c>
      <c r="AQ20" s="378">
        <v>283078.32</v>
      </c>
      <c r="AR20" s="379">
        <v>31145.38</v>
      </c>
      <c r="AS20" s="377">
        <v>462364.96</v>
      </c>
      <c r="AT20" s="378">
        <v>506833.9</v>
      </c>
      <c r="AU20" s="378">
        <v>670543.5</v>
      </c>
      <c r="AV20" s="379">
        <v>190864.8</v>
      </c>
      <c r="AW20" s="377">
        <v>70435.679999999993</v>
      </c>
      <c r="AX20" s="378">
        <v>60051.3</v>
      </c>
      <c r="AY20" s="378">
        <v>79120.45</v>
      </c>
      <c r="AZ20" s="379">
        <v>123985.3</v>
      </c>
      <c r="BA20" s="377">
        <v>1692719.05</v>
      </c>
      <c r="BB20" s="378">
        <v>2660169.13</v>
      </c>
      <c r="BC20" s="378">
        <v>2413418.0499999998</v>
      </c>
      <c r="BD20" s="379">
        <v>2334809.08</v>
      </c>
      <c r="BE20" s="377">
        <v>12246.16</v>
      </c>
      <c r="BF20" s="378">
        <v>30282.39</v>
      </c>
      <c r="BG20" s="378">
        <v>38165.61</v>
      </c>
      <c r="BH20" s="379">
        <v>38104.839999999997</v>
      </c>
      <c r="BI20" s="377">
        <v>543402.61</v>
      </c>
      <c r="BJ20" s="378">
        <v>523575.83</v>
      </c>
      <c r="BK20" s="378">
        <v>482640.36</v>
      </c>
      <c r="BL20" s="379">
        <v>585532.88</v>
      </c>
      <c r="BM20" s="377">
        <v>10779.64</v>
      </c>
      <c r="BN20" s="378">
        <v>50945.440000000002</v>
      </c>
      <c r="BO20" s="378">
        <v>29529.83</v>
      </c>
      <c r="BP20" s="379">
        <v>30469.360000000001</v>
      </c>
      <c r="BQ20" s="377">
        <v>22127.72</v>
      </c>
      <c r="BR20" s="378">
        <v>38466.639999999999</v>
      </c>
      <c r="BS20" s="378">
        <v>59242.99</v>
      </c>
      <c r="BT20" s="379">
        <v>54085.58</v>
      </c>
      <c r="BU20" s="377">
        <v>221379.22</v>
      </c>
      <c r="BV20" s="378">
        <v>191716.89</v>
      </c>
      <c r="BW20" s="378">
        <v>256229.37</v>
      </c>
      <c r="BX20" s="379">
        <v>178415.75</v>
      </c>
    </row>
    <row r="21" spans="1:76" s="433" customFormat="1" x14ac:dyDescent="0.25">
      <c r="A21" s="1735"/>
      <c r="B21" s="372"/>
      <c r="C21" s="373"/>
      <c r="D21" s="373"/>
      <c r="E21" s="1738"/>
      <c r="F21" s="375" t="s">
        <v>345</v>
      </c>
      <c r="G21" s="376" t="s">
        <v>341</v>
      </c>
      <c r="H21" s="1140"/>
      <c r="I21" s="377">
        <v>0</v>
      </c>
      <c r="J21" s="378">
        <v>0</v>
      </c>
      <c r="K21" s="378">
        <v>0</v>
      </c>
      <c r="L21" s="379">
        <v>0</v>
      </c>
      <c r="M21" s="377">
        <v>0</v>
      </c>
      <c r="N21" s="378">
        <v>0</v>
      </c>
      <c r="O21" s="378">
        <v>0</v>
      </c>
      <c r="P21" s="379">
        <v>0</v>
      </c>
      <c r="Q21" s="377">
        <v>0</v>
      </c>
      <c r="R21" s="378">
        <v>0</v>
      </c>
      <c r="S21" s="378">
        <v>0</v>
      </c>
      <c r="T21" s="379">
        <v>0</v>
      </c>
      <c r="U21" s="377">
        <v>0</v>
      </c>
      <c r="V21" s="378">
        <v>0</v>
      </c>
      <c r="W21" s="378">
        <v>0</v>
      </c>
      <c r="X21" s="379">
        <v>0</v>
      </c>
      <c r="Y21" s="377">
        <v>0</v>
      </c>
      <c r="Z21" s="378">
        <v>0</v>
      </c>
      <c r="AA21" s="378">
        <v>0</v>
      </c>
      <c r="AB21" s="379">
        <v>0</v>
      </c>
      <c r="AC21" s="377">
        <v>0</v>
      </c>
      <c r="AD21" s="378">
        <v>0</v>
      </c>
      <c r="AE21" s="378">
        <v>0</v>
      </c>
      <c r="AF21" s="379">
        <v>0</v>
      </c>
      <c r="AG21" s="377">
        <v>0</v>
      </c>
      <c r="AH21" s="378">
        <v>0</v>
      </c>
      <c r="AI21" s="378">
        <v>0</v>
      </c>
      <c r="AJ21" s="379">
        <v>0</v>
      </c>
      <c r="AK21" s="377">
        <v>0</v>
      </c>
      <c r="AL21" s="378">
        <v>0</v>
      </c>
      <c r="AM21" s="378">
        <v>0</v>
      </c>
      <c r="AN21" s="379">
        <v>0</v>
      </c>
      <c r="AO21" s="377">
        <v>0</v>
      </c>
      <c r="AP21" s="378">
        <v>0</v>
      </c>
      <c r="AQ21" s="378">
        <v>0</v>
      </c>
      <c r="AR21" s="379">
        <v>0</v>
      </c>
      <c r="AS21" s="377">
        <v>0</v>
      </c>
      <c r="AT21" s="378">
        <v>0</v>
      </c>
      <c r="AU21" s="378">
        <v>0</v>
      </c>
      <c r="AV21" s="379">
        <v>0</v>
      </c>
      <c r="AW21" s="377">
        <v>0</v>
      </c>
      <c r="AX21" s="378">
        <v>0</v>
      </c>
      <c r="AY21" s="378">
        <v>0</v>
      </c>
      <c r="AZ21" s="379">
        <v>0</v>
      </c>
      <c r="BA21" s="377">
        <v>0</v>
      </c>
      <c r="BB21" s="378">
        <v>0</v>
      </c>
      <c r="BC21" s="378">
        <v>0</v>
      </c>
      <c r="BD21" s="379">
        <v>0</v>
      </c>
      <c r="BE21" s="377">
        <v>0</v>
      </c>
      <c r="BF21" s="378">
        <v>0</v>
      </c>
      <c r="BG21" s="378">
        <v>0</v>
      </c>
      <c r="BH21" s="379">
        <v>0</v>
      </c>
      <c r="BI21" s="377">
        <v>0</v>
      </c>
      <c r="BJ21" s="378">
        <v>0</v>
      </c>
      <c r="BK21" s="378">
        <v>0</v>
      </c>
      <c r="BL21" s="379">
        <v>0</v>
      </c>
      <c r="BM21" s="377">
        <v>0</v>
      </c>
      <c r="BN21" s="378">
        <v>0</v>
      </c>
      <c r="BO21" s="378">
        <v>0</v>
      </c>
      <c r="BP21" s="379">
        <v>0</v>
      </c>
      <c r="BQ21" s="377">
        <v>0</v>
      </c>
      <c r="BR21" s="378">
        <v>0</v>
      </c>
      <c r="BS21" s="378">
        <v>0</v>
      </c>
      <c r="BT21" s="379">
        <v>0</v>
      </c>
      <c r="BU21" s="377">
        <v>0</v>
      </c>
      <c r="BV21" s="378">
        <v>0</v>
      </c>
      <c r="BW21" s="378">
        <v>0</v>
      </c>
      <c r="BX21" s="379">
        <v>0</v>
      </c>
    </row>
    <row r="22" spans="1:76" s="433" customFormat="1" x14ac:dyDescent="0.25">
      <c r="A22" s="1735"/>
      <c r="B22" s="372"/>
      <c r="C22" s="373"/>
      <c r="D22" s="373"/>
      <c r="E22" s="1738"/>
      <c r="F22" s="375" t="s">
        <v>346</v>
      </c>
      <c r="G22" s="376" t="s">
        <v>341</v>
      </c>
      <c r="H22" s="1140"/>
      <c r="I22" s="377">
        <v>4911.57</v>
      </c>
      <c r="J22" s="378">
        <v>2110</v>
      </c>
      <c r="K22" s="378">
        <v>1567.57</v>
      </c>
      <c r="L22" s="379">
        <v>50</v>
      </c>
      <c r="M22" s="377">
        <v>36823.360000000001</v>
      </c>
      <c r="N22" s="378">
        <v>47557.58</v>
      </c>
      <c r="O22" s="378">
        <v>37360.160000000003</v>
      </c>
      <c r="P22" s="379">
        <v>7283.84</v>
      </c>
      <c r="Q22" s="377">
        <v>1770.48</v>
      </c>
      <c r="R22" s="378">
        <v>2994.7</v>
      </c>
      <c r="S22" s="378">
        <v>24410.09</v>
      </c>
      <c r="T22" s="379">
        <v>2046.51</v>
      </c>
      <c r="U22" s="377">
        <v>17385.46</v>
      </c>
      <c r="V22" s="378">
        <v>20198.39</v>
      </c>
      <c r="W22" s="378">
        <v>10366.049999999999</v>
      </c>
      <c r="X22" s="379">
        <v>14853.25</v>
      </c>
      <c r="Y22" s="377">
        <v>101107.3</v>
      </c>
      <c r="Z22" s="378">
        <v>87243.18</v>
      </c>
      <c r="AA22" s="378">
        <v>122057.43</v>
      </c>
      <c r="AB22" s="379">
        <v>238866.17</v>
      </c>
      <c r="AC22" s="377">
        <v>0</v>
      </c>
      <c r="AD22" s="378">
        <v>0</v>
      </c>
      <c r="AE22" s="378">
        <v>70</v>
      </c>
      <c r="AF22" s="379">
        <v>0</v>
      </c>
      <c r="AG22" s="377">
        <v>0</v>
      </c>
      <c r="AH22" s="378">
        <v>37.200000000000003</v>
      </c>
      <c r="AI22" s="378">
        <v>0</v>
      </c>
      <c r="AJ22" s="379">
        <v>4.07</v>
      </c>
      <c r="AK22" s="377">
        <v>260</v>
      </c>
      <c r="AL22" s="378">
        <v>180</v>
      </c>
      <c r="AM22" s="378">
        <v>0</v>
      </c>
      <c r="AN22" s="379">
        <v>0</v>
      </c>
      <c r="AO22" s="377">
        <v>2459.1</v>
      </c>
      <c r="AP22" s="378">
        <v>100</v>
      </c>
      <c r="AQ22" s="378">
        <v>750</v>
      </c>
      <c r="AR22" s="379">
        <v>0</v>
      </c>
      <c r="AS22" s="377">
        <v>2131.6</v>
      </c>
      <c r="AT22" s="378">
        <v>3003.97</v>
      </c>
      <c r="AU22" s="378">
        <v>1891.46</v>
      </c>
      <c r="AV22" s="379">
        <v>297.55</v>
      </c>
      <c r="AW22" s="377">
        <v>0</v>
      </c>
      <c r="AX22" s="378">
        <v>2192.04</v>
      </c>
      <c r="AY22" s="378">
        <v>2323.4899999999998</v>
      </c>
      <c r="AZ22" s="379">
        <v>7823.58</v>
      </c>
      <c r="BA22" s="377">
        <v>45207.02</v>
      </c>
      <c r="BB22" s="378">
        <v>63557.09</v>
      </c>
      <c r="BC22" s="378">
        <v>94107.66</v>
      </c>
      <c r="BD22" s="379">
        <v>11333.12</v>
      </c>
      <c r="BE22" s="377">
        <v>10340.77</v>
      </c>
      <c r="BF22" s="378">
        <v>10572.42</v>
      </c>
      <c r="BG22" s="378">
        <v>8011.37</v>
      </c>
      <c r="BH22" s="379">
        <v>6401.15</v>
      </c>
      <c r="BI22" s="377">
        <v>94151.41</v>
      </c>
      <c r="BJ22" s="378">
        <v>57741.32</v>
      </c>
      <c r="BK22" s="378">
        <v>56101.1</v>
      </c>
      <c r="BL22" s="379">
        <v>32441.69</v>
      </c>
      <c r="BM22" s="377">
        <v>8255.4590000000007</v>
      </c>
      <c r="BN22" s="378">
        <v>50</v>
      </c>
      <c r="BO22" s="378">
        <v>4819.55</v>
      </c>
      <c r="BP22" s="379">
        <v>3502.11</v>
      </c>
      <c r="BQ22" s="377">
        <v>5439.23</v>
      </c>
      <c r="BR22" s="378">
        <v>39900.15</v>
      </c>
      <c r="BS22" s="378">
        <v>31585</v>
      </c>
      <c r="BT22" s="379">
        <v>30350</v>
      </c>
      <c r="BU22" s="377">
        <v>63.61</v>
      </c>
      <c r="BV22" s="378">
        <v>1056.54</v>
      </c>
      <c r="BW22" s="378">
        <v>756.94</v>
      </c>
      <c r="BX22" s="379">
        <v>5080.87</v>
      </c>
    </row>
    <row r="23" spans="1:76" s="433" customFormat="1" x14ac:dyDescent="0.25">
      <c r="A23" s="1735"/>
      <c r="B23" s="372"/>
      <c r="C23" s="373"/>
      <c r="D23" s="373"/>
      <c r="E23" s="1738"/>
      <c r="F23" s="375" t="s">
        <v>347</v>
      </c>
      <c r="G23" s="376" t="s">
        <v>341</v>
      </c>
      <c r="H23" s="1140"/>
      <c r="I23" s="377">
        <v>1180.51</v>
      </c>
      <c r="J23" s="378">
        <v>1285.98</v>
      </c>
      <c r="K23" s="378">
        <v>5598.67</v>
      </c>
      <c r="L23" s="379">
        <v>2010.7</v>
      </c>
      <c r="M23" s="377">
        <v>2435.0100000000002</v>
      </c>
      <c r="N23" s="378">
        <v>2106.65</v>
      </c>
      <c r="O23" s="378">
        <v>11066.78</v>
      </c>
      <c r="P23" s="379">
        <v>3157.52</v>
      </c>
      <c r="Q23" s="377">
        <v>98.46</v>
      </c>
      <c r="R23" s="378">
        <v>144</v>
      </c>
      <c r="S23" s="378">
        <v>886.29</v>
      </c>
      <c r="T23" s="379">
        <v>1029.31</v>
      </c>
      <c r="U23" s="377">
        <v>0</v>
      </c>
      <c r="V23" s="378">
        <v>0</v>
      </c>
      <c r="W23" s="378">
        <v>0</v>
      </c>
      <c r="X23" s="379">
        <v>0</v>
      </c>
      <c r="Y23" s="377">
        <v>708.69</v>
      </c>
      <c r="Z23" s="378">
        <v>3722.52</v>
      </c>
      <c r="AA23" s="378">
        <v>6922.51</v>
      </c>
      <c r="AB23" s="379">
        <v>34564.78</v>
      </c>
      <c r="AC23" s="377">
        <v>1352.91</v>
      </c>
      <c r="AD23" s="378">
        <v>1544.35</v>
      </c>
      <c r="AE23" s="378">
        <v>4935.13</v>
      </c>
      <c r="AF23" s="379">
        <v>1452.77</v>
      </c>
      <c r="AG23" s="377">
        <v>15785.28</v>
      </c>
      <c r="AH23" s="378">
        <v>10640.22</v>
      </c>
      <c r="AI23" s="378">
        <v>10697.12</v>
      </c>
      <c r="AJ23" s="379">
        <v>12938.67</v>
      </c>
      <c r="AK23" s="377">
        <v>32771.279999999999</v>
      </c>
      <c r="AL23" s="378">
        <v>33393.449000000001</v>
      </c>
      <c r="AM23" s="378">
        <v>33950.639999999999</v>
      </c>
      <c r="AN23" s="379">
        <v>47689.24</v>
      </c>
      <c r="AO23" s="377">
        <v>3637.56</v>
      </c>
      <c r="AP23" s="378">
        <v>2785.17</v>
      </c>
      <c r="AQ23" s="378">
        <v>22266.39</v>
      </c>
      <c r="AR23" s="379">
        <v>6011.85</v>
      </c>
      <c r="AS23" s="377">
        <v>1741.09</v>
      </c>
      <c r="AT23" s="378">
        <v>7855.41</v>
      </c>
      <c r="AU23" s="378">
        <v>5189.75</v>
      </c>
      <c r="AV23" s="379">
        <v>13982.58</v>
      </c>
      <c r="AW23" s="377">
        <v>0</v>
      </c>
      <c r="AX23" s="378">
        <v>4509.97</v>
      </c>
      <c r="AY23" s="378">
        <v>9840.18</v>
      </c>
      <c r="AZ23" s="379">
        <v>9307.09</v>
      </c>
      <c r="BA23" s="377">
        <v>343.52</v>
      </c>
      <c r="BB23" s="378">
        <v>1098.3</v>
      </c>
      <c r="BC23" s="378">
        <v>465.6</v>
      </c>
      <c r="BD23" s="379">
        <v>623.52</v>
      </c>
      <c r="BE23" s="377">
        <v>8820.57</v>
      </c>
      <c r="BF23" s="378">
        <v>9150.68</v>
      </c>
      <c r="BG23" s="378">
        <v>10705.15</v>
      </c>
      <c r="BH23" s="379">
        <v>12816.61</v>
      </c>
      <c r="BI23" s="377">
        <v>4040.74</v>
      </c>
      <c r="BJ23" s="378">
        <v>5384.08</v>
      </c>
      <c r="BK23" s="378">
        <v>4198.3100000000004</v>
      </c>
      <c r="BL23" s="379">
        <v>4397.0200000000004</v>
      </c>
      <c r="BM23" s="377">
        <v>251.5</v>
      </c>
      <c r="BN23" s="378">
        <v>235</v>
      </c>
      <c r="BO23" s="378">
        <v>595.30999999999995</v>
      </c>
      <c r="BP23" s="379">
        <v>393.6</v>
      </c>
      <c r="BQ23" s="377">
        <v>586.29</v>
      </c>
      <c r="BR23" s="378">
        <v>2902.71</v>
      </c>
      <c r="BS23" s="378">
        <v>1536.38</v>
      </c>
      <c r="BT23" s="379">
        <v>779.27</v>
      </c>
      <c r="BU23" s="377">
        <v>82429.679999999993</v>
      </c>
      <c r="BV23" s="378">
        <v>84141.68</v>
      </c>
      <c r="BW23" s="378">
        <v>93119.2</v>
      </c>
      <c r="BX23" s="379">
        <v>100072.35</v>
      </c>
    </row>
    <row r="24" spans="1:76" s="433" customFormat="1" x14ac:dyDescent="0.25">
      <c r="A24" s="1735"/>
      <c r="B24" s="372"/>
      <c r="C24" s="373"/>
      <c r="D24" s="373"/>
      <c r="E24" s="1738"/>
      <c r="F24" s="375" t="s">
        <v>348</v>
      </c>
      <c r="G24" s="376" t="s">
        <v>341</v>
      </c>
      <c r="H24" s="1140"/>
      <c r="I24" s="377">
        <v>46350.9</v>
      </c>
      <c r="J24" s="378">
        <v>54172.02</v>
      </c>
      <c r="K24" s="378">
        <v>38006</v>
      </c>
      <c r="L24" s="379">
        <v>31517.3</v>
      </c>
      <c r="M24" s="377">
        <v>17058</v>
      </c>
      <c r="N24" s="378">
        <v>17861.3</v>
      </c>
      <c r="O24" s="378">
        <v>16860</v>
      </c>
      <c r="P24" s="379">
        <v>57970</v>
      </c>
      <c r="Q24" s="377">
        <v>3625</v>
      </c>
      <c r="R24" s="378">
        <v>9263.2000000000007</v>
      </c>
      <c r="S24" s="378">
        <v>4455.78</v>
      </c>
      <c r="T24" s="379">
        <v>7673.47</v>
      </c>
      <c r="U24" s="377">
        <v>4500</v>
      </c>
      <c r="V24" s="378">
        <v>233.6</v>
      </c>
      <c r="W24" s="378">
        <v>49.92</v>
      </c>
      <c r="X24" s="379">
        <v>1262.6199999999999</v>
      </c>
      <c r="Y24" s="377">
        <v>65709.119000000006</v>
      </c>
      <c r="Z24" s="378">
        <v>141730.82999999999</v>
      </c>
      <c r="AA24" s="378">
        <v>284959.92</v>
      </c>
      <c r="AB24" s="379">
        <v>979833.81</v>
      </c>
      <c r="AC24" s="377">
        <v>17522.099999999999</v>
      </c>
      <c r="AD24" s="378">
        <v>42831.46</v>
      </c>
      <c r="AE24" s="378">
        <v>19179.91</v>
      </c>
      <c r="AF24" s="379">
        <v>5474.79</v>
      </c>
      <c r="AG24" s="377">
        <v>51374.21</v>
      </c>
      <c r="AH24" s="378">
        <v>10510.32</v>
      </c>
      <c r="AI24" s="378">
        <v>14102.05</v>
      </c>
      <c r="AJ24" s="379">
        <v>14081.64</v>
      </c>
      <c r="AK24" s="377">
        <v>26618.16</v>
      </c>
      <c r="AL24" s="378">
        <v>4153</v>
      </c>
      <c r="AM24" s="378">
        <v>7556.46</v>
      </c>
      <c r="AN24" s="379">
        <v>10773.76</v>
      </c>
      <c r="AO24" s="377">
        <v>85294</v>
      </c>
      <c r="AP24" s="378">
        <v>87041.94</v>
      </c>
      <c r="AQ24" s="378">
        <v>51200</v>
      </c>
      <c r="AR24" s="379">
        <v>62065</v>
      </c>
      <c r="AS24" s="377">
        <v>26745.34</v>
      </c>
      <c r="AT24" s="378">
        <v>19023.61</v>
      </c>
      <c r="AU24" s="378">
        <v>13792.99</v>
      </c>
      <c r="AV24" s="379">
        <v>11069.66</v>
      </c>
      <c r="AW24" s="377">
        <v>40250.559999999998</v>
      </c>
      <c r="AX24" s="378">
        <v>39477.14</v>
      </c>
      <c r="AY24" s="378">
        <v>24827.67</v>
      </c>
      <c r="AZ24" s="379">
        <v>30155.41</v>
      </c>
      <c r="BA24" s="377">
        <v>18168.28</v>
      </c>
      <c r="BB24" s="378">
        <v>18527.02</v>
      </c>
      <c r="BC24" s="378">
        <v>30069.26</v>
      </c>
      <c r="BD24" s="379">
        <v>27679.97</v>
      </c>
      <c r="BE24" s="377">
        <v>12364.66</v>
      </c>
      <c r="BF24" s="378">
        <v>13502.18</v>
      </c>
      <c r="BG24" s="378">
        <v>9837</v>
      </c>
      <c r="BH24" s="379">
        <v>9756.42</v>
      </c>
      <c r="BI24" s="377">
        <v>0</v>
      </c>
      <c r="BJ24" s="378">
        <v>0</v>
      </c>
      <c r="BK24" s="378">
        <v>0</v>
      </c>
      <c r="BL24" s="379">
        <v>340</v>
      </c>
      <c r="BM24" s="377">
        <v>0</v>
      </c>
      <c r="BN24" s="378">
        <v>0</v>
      </c>
      <c r="BO24" s="378">
        <v>0</v>
      </c>
      <c r="BP24" s="379">
        <v>0</v>
      </c>
      <c r="BQ24" s="377">
        <v>13200</v>
      </c>
      <c r="BR24" s="378">
        <v>14850</v>
      </c>
      <c r="BS24" s="378">
        <v>15000</v>
      </c>
      <c r="BT24" s="379">
        <v>12500</v>
      </c>
      <c r="BU24" s="377">
        <v>6283.71</v>
      </c>
      <c r="BV24" s="378">
        <v>7030</v>
      </c>
      <c r="BW24" s="378">
        <v>8566.81</v>
      </c>
      <c r="BX24" s="379">
        <v>9552.41</v>
      </c>
    </row>
    <row r="25" spans="1:76" s="433" customFormat="1" x14ac:dyDescent="0.25">
      <c r="A25" s="1735"/>
      <c r="B25" s="372"/>
      <c r="C25" s="373"/>
      <c r="D25" s="373"/>
      <c r="E25" s="1738"/>
      <c r="F25" s="375" t="s">
        <v>349</v>
      </c>
      <c r="G25" s="376" t="s">
        <v>341</v>
      </c>
      <c r="H25" s="1140"/>
      <c r="I25" s="377">
        <v>0</v>
      </c>
      <c r="J25" s="378">
        <v>0</v>
      </c>
      <c r="K25" s="378">
        <v>2000</v>
      </c>
      <c r="L25" s="379">
        <v>0</v>
      </c>
      <c r="M25" s="377">
        <v>16291.69</v>
      </c>
      <c r="N25" s="378">
        <v>19814.21</v>
      </c>
      <c r="O25" s="378">
        <v>23285.47</v>
      </c>
      <c r="P25" s="379">
        <v>14058.63</v>
      </c>
      <c r="Q25" s="377">
        <v>0</v>
      </c>
      <c r="R25" s="378">
        <v>0</v>
      </c>
      <c r="S25" s="378">
        <v>0</v>
      </c>
      <c r="T25" s="379">
        <v>0</v>
      </c>
      <c r="U25" s="377">
        <v>27632.75</v>
      </c>
      <c r="V25" s="378">
        <v>20109.849999999999</v>
      </c>
      <c r="W25" s="378">
        <v>162325.70000000001</v>
      </c>
      <c r="X25" s="379">
        <v>154994.37</v>
      </c>
      <c r="Y25" s="377">
        <v>500</v>
      </c>
      <c r="Z25" s="378">
        <v>0</v>
      </c>
      <c r="AA25" s="378">
        <v>625.5</v>
      </c>
      <c r="AB25" s="379">
        <v>24763.03</v>
      </c>
      <c r="AC25" s="377">
        <v>1227.96</v>
      </c>
      <c r="AD25" s="378">
        <v>1914.65</v>
      </c>
      <c r="AE25" s="378">
        <v>776</v>
      </c>
      <c r="AF25" s="379">
        <v>1038.598</v>
      </c>
      <c r="AG25" s="377">
        <v>0</v>
      </c>
      <c r="AH25" s="378">
        <v>0</v>
      </c>
      <c r="AI25" s="378">
        <v>0</v>
      </c>
      <c r="AJ25" s="379">
        <v>0</v>
      </c>
      <c r="AK25" s="377">
        <v>0</v>
      </c>
      <c r="AL25" s="378">
        <v>0</v>
      </c>
      <c r="AM25" s="378">
        <v>0</v>
      </c>
      <c r="AN25" s="379">
        <v>0</v>
      </c>
      <c r="AO25" s="377">
        <v>0</v>
      </c>
      <c r="AP25" s="378">
        <v>0</v>
      </c>
      <c r="AQ25" s="378">
        <v>0</v>
      </c>
      <c r="AR25" s="379">
        <v>0</v>
      </c>
      <c r="AS25" s="377">
        <v>0</v>
      </c>
      <c r="AT25" s="378">
        <v>0</v>
      </c>
      <c r="AU25" s="378">
        <v>0</v>
      </c>
      <c r="AV25" s="379">
        <v>0</v>
      </c>
      <c r="AW25" s="377">
        <v>0</v>
      </c>
      <c r="AX25" s="378">
        <v>0</v>
      </c>
      <c r="AY25" s="378">
        <v>0</v>
      </c>
      <c r="AZ25" s="379">
        <v>0</v>
      </c>
      <c r="BA25" s="377">
        <v>0</v>
      </c>
      <c r="BB25" s="378">
        <v>12725.6</v>
      </c>
      <c r="BC25" s="378">
        <v>20048.09</v>
      </c>
      <c r="BD25" s="379">
        <v>40605.11</v>
      </c>
      <c r="BE25" s="377">
        <v>50.73</v>
      </c>
      <c r="BF25" s="378">
        <v>67.989999999999995</v>
      </c>
      <c r="BG25" s="378">
        <v>0</v>
      </c>
      <c r="BH25" s="379">
        <v>117.85</v>
      </c>
      <c r="BI25" s="377">
        <v>253543.45</v>
      </c>
      <c r="BJ25" s="378">
        <v>259009.58</v>
      </c>
      <c r="BK25" s="378">
        <v>240494.58</v>
      </c>
      <c r="BL25" s="379">
        <v>248084.41</v>
      </c>
      <c r="BM25" s="377">
        <v>44019.76</v>
      </c>
      <c r="BN25" s="378">
        <v>52102.6</v>
      </c>
      <c r="BO25" s="378">
        <v>95566.26</v>
      </c>
      <c r="BP25" s="379">
        <v>67492.59</v>
      </c>
      <c r="BQ25" s="377">
        <v>0</v>
      </c>
      <c r="BR25" s="378">
        <v>0</v>
      </c>
      <c r="BS25" s="378">
        <v>144274.99</v>
      </c>
      <c r="BT25" s="379">
        <v>166408.64000000001</v>
      </c>
      <c r="BU25" s="377">
        <v>0</v>
      </c>
      <c r="BV25" s="378">
        <v>0</v>
      </c>
      <c r="BW25" s="378">
        <v>0</v>
      </c>
      <c r="BX25" s="379">
        <v>0</v>
      </c>
    </row>
    <row r="26" spans="1:76" s="433" customFormat="1" x14ac:dyDescent="0.25">
      <c r="A26" s="1735"/>
      <c r="B26" s="372"/>
      <c r="C26" s="373"/>
      <c r="D26" s="373"/>
      <c r="E26" s="1738"/>
      <c r="F26" s="375" t="s">
        <v>350</v>
      </c>
      <c r="G26" s="376" t="s">
        <v>341</v>
      </c>
      <c r="H26" s="1140"/>
      <c r="I26" s="377">
        <v>290094.57</v>
      </c>
      <c r="J26" s="378">
        <v>398177.7</v>
      </c>
      <c r="K26" s="378">
        <v>340093.96</v>
      </c>
      <c r="L26" s="379">
        <v>430290.86</v>
      </c>
      <c r="M26" s="377">
        <v>336771.31</v>
      </c>
      <c r="N26" s="378">
        <v>246624.75</v>
      </c>
      <c r="O26" s="378">
        <v>276441.08</v>
      </c>
      <c r="P26" s="379">
        <v>287318.34000000003</v>
      </c>
      <c r="Q26" s="377">
        <v>63308.43</v>
      </c>
      <c r="R26" s="378">
        <v>118475.91</v>
      </c>
      <c r="S26" s="378">
        <v>155959.51999999999</v>
      </c>
      <c r="T26" s="379">
        <v>199826.43</v>
      </c>
      <c r="U26" s="377">
        <v>129286.11</v>
      </c>
      <c r="V26" s="378">
        <v>133794.82</v>
      </c>
      <c r="W26" s="378">
        <v>145512.41</v>
      </c>
      <c r="X26" s="379">
        <v>155076.51999999999</v>
      </c>
      <c r="Y26" s="377">
        <v>741917.84</v>
      </c>
      <c r="Z26" s="378">
        <v>1001382.71</v>
      </c>
      <c r="AA26" s="378">
        <v>1809571.71</v>
      </c>
      <c r="AB26" s="379">
        <v>1834623.16</v>
      </c>
      <c r="AC26" s="377">
        <v>596391.12</v>
      </c>
      <c r="AD26" s="378">
        <v>490959.2</v>
      </c>
      <c r="AE26" s="378">
        <v>419144.56</v>
      </c>
      <c r="AF26" s="379">
        <v>280753.83</v>
      </c>
      <c r="AG26" s="377">
        <v>181695.65</v>
      </c>
      <c r="AH26" s="378">
        <v>312628.53999999998</v>
      </c>
      <c r="AI26" s="378">
        <v>408769.11</v>
      </c>
      <c r="AJ26" s="379">
        <v>811872.5</v>
      </c>
      <c r="AK26" s="377">
        <v>192672.91</v>
      </c>
      <c r="AL26" s="378">
        <v>181229.17</v>
      </c>
      <c r="AM26" s="378">
        <v>287749.75</v>
      </c>
      <c r="AN26" s="379">
        <v>179292.19</v>
      </c>
      <c r="AO26" s="377">
        <v>200722.66</v>
      </c>
      <c r="AP26" s="378">
        <v>166997.67000000001</v>
      </c>
      <c r="AQ26" s="378">
        <v>363170.68</v>
      </c>
      <c r="AR26" s="379">
        <v>742514.56</v>
      </c>
      <c r="AS26" s="377">
        <v>1003362.61</v>
      </c>
      <c r="AT26" s="378">
        <v>1083319.3400000001</v>
      </c>
      <c r="AU26" s="378">
        <v>1138434.17</v>
      </c>
      <c r="AV26" s="379">
        <v>1186448.68</v>
      </c>
      <c r="AW26" s="377">
        <v>1286189.76</v>
      </c>
      <c r="AX26" s="378">
        <v>1209317.6499999999</v>
      </c>
      <c r="AY26" s="378">
        <v>1572214.73</v>
      </c>
      <c r="AZ26" s="379">
        <v>1897067.73</v>
      </c>
      <c r="BA26" s="377">
        <v>311423.65000000002</v>
      </c>
      <c r="BB26" s="378">
        <v>329933.8</v>
      </c>
      <c r="BC26" s="378">
        <v>349418.23999999999</v>
      </c>
      <c r="BD26" s="379">
        <v>307165.65000000002</v>
      </c>
      <c r="BE26" s="377">
        <v>493507.48</v>
      </c>
      <c r="BF26" s="378">
        <v>260451.11</v>
      </c>
      <c r="BG26" s="378">
        <v>253701.24</v>
      </c>
      <c r="BH26" s="379">
        <v>304486.64</v>
      </c>
      <c r="BI26" s="377">
        <v>189925.88</v>
      </c>
      <c r="BJ26" s="378">
        <v>217676.97</v>
      </c>
      <c r="BK26" s="378">
        <v>94328.22</v>
      </c>
      <c r="BL26" s="379">
        <v>136611.97</v>
      </c>
      <c r="BM26" s="377">
        <v>265628.91899999999</v>
      </c>
      <c r="BN26" s="378">
        <v>452239.81</v>
      </c>
      <c r="BO26" s="378">
        <v>420891.86</v>
      </c>
      <c r="BP26" s="379">
        <v>555287.59</v>
      </c>
      <c r="BQ26" s="377">
        <v>240477.96</v>
      </c>
      <c r="BR26" s="378">
        <v>150928.45000000001</v>
      </c>
      <c r="BS26" s="378">
        <v>181292.75</v>
      </c>
      <c r="BT26" s="379">
        <v>269324.99</v>
      </c>
      <c r="BU26" s="377">
        <v>578859.52000000002</v>
      </c>
      <c r="BV26" s="378">
        <v>670395.43000000005</v>
      </c>
      <c r="BW26" s="378">
        <v>614612.16</v>
      </c>
      <c r="BX26" s="379">
        <v>549513.01</v>
      </c>
    </row>
    <row r="27" spans="1:76" s="433" customFormat="1" x14ac:dyDescent="0.25">
      <c r="A27" s="1735"/>
      <c r="B27" s="372"/>
      <c r="C27" s="373"/>
      <c r="D27" s="373"/>
      <c r="E27" s="1738"/>
      <c r="F27" s="375" t="s">
        <v>351</v>
      </c>
      <c r="G27" s="376" t="s">
        <v>341</v>
      </c>
      <c r="H27" s="1140"/>
      <c r="I27" s="377">
        <v>23487.23</v>
      </c>
      <c r="J27" s="378">
        <v>12329.62</v>
      </c>
      <c r="K27" s="378">
        <v>5056.9799999999996</v>
      </c>
      <c r="L27" s="379">
        <v>1592.94</v>
      </c>
      <c r="M27" s="377">
        <v>394.5</v>
      </c>
      <c r="N27" s="378">
        <v>0</v>
      </c>
      <c r="O27" s="378">
        <v>0</v>
      </c>
      <c r="P27" s="379">
        <v>0</v>
      </c>
      <c r="Q27" s="377">
        <v>0</v>
      </c>
      <c r="R27" s="378">
        <v>0</v>
      </c>
      <c r="S27" s="378">
        <v>0</v>
      </c>
      <c r="T27" s="379">
        <v>0</v>
      </c>
      <c r="U27" s="377">
        <v>0</v>
      </c>
      <c r="V27" s="378">
        <v>0</v>
      </c>
      <c r="W27" s="378">
        <v>0</v>
      </c>
      <c r="X27" s="379">
        <v>0</v>
      </c>
      <c r="Y27" s="377">
        <v>13213.73</v>
      </c>
      <c r="Z27" s="378">
        <v>4902.53</v>
      </c>
      <c r="AA27" s="378">
        <v>2139.86</v>
      </c>
      <c r="AB27" s="379">
        <v>7900</v>
      </c>
      <c r="AC27" s="377">
        <v>0</v>
      </c>
      <c r="AD27" s="378">
        <v>0</v>
      </c>
      <c r="AE27" s="378">
        <v>22554.13</v>
      </c>
      <c r="AF27" s="379">
        <v>11567.07</v>
      </c>
      <c r="AG27" s="377">
        <v>22115.200000000001</v>
      </c>
      <c r="AH27" s="378">
        <v>32577.91</v>
      </c>
      <c r="AI27" s="378">
        <v>72639.009999999995</v>
      </c>
      <c r="AJ27" s="379">
        <v>70225.69</v>
      </c>
      <c r="AK27" s="377">
        <v>2381.94</v>
      </c>
      <c r="AL27" s="378">
        <v>1687.82</v>
      </c>
      <c r="AM27" s="378">
        <v>2241.75</v>
      </c>
      <c r="AN27" s="379">
        <v>1770.89</v>
      </c>
      <c r="AO27" s="377">
        <v>0</v>
      </c>
      <c r="AP27" s="378">
        <v>0</v>
      </c>
      <c r="AQ27" s="378">
        <v>21756.7</v>
      </c>
      <c r="AR27" s="379">
        <v>8175.71</v>
      </c>
      <c r="AS27" s="377">
        <v>44739.83</v>
      </c>
      <c r="AT27" s="378">
        <v>77772.429999999993</v>
      </c>
      <c r="AU27" s="378">
        <v>70324.2</v>
      </c>
      <c r="AV27" s="379">
        <v>59265.79</v>
      </c>
      <c r="AW27" s="377">
        <v>194337.34</v>
      </c>
      <c r="AX27" s="378">
        <v>39733.85</v>
      </c>
      <c r="AY27" s="378">
        <v>38167.42</v>
      </c>
      <c r="AZ27" s="379">
        <v>25925.46</v>
      </c>
      <c r="BA27" s="377">
        <v>57016</v>
      </c>
      <c r="BB27" s="378">
        <v>0</v>
      </c>
      <c r="BC27" s="378">
        <v>400</v>
      </c>
      <c r="BD27" s="379">
        <v>15987.28</v>
      </c>
      <c r="BE27" s="377">
        <v>12275.55</v>
      </c>
      <c r="BF27" s="378">
        <v>9980.69</v>
      </c>
      <c r="BG27" s="378">
        <v>4713.21</v>
      </c>
      <c r="BH27" s="379">
        <v>6743</v>
      </c>
      <c r="BI27" s="377">
        <v>31795.65</v>
      </c>
      <c r="BJ27" s="378">
        <v>42911.64</v>
      </c>
      <c r="BK27" s="378">
        <v>33944.79</v>
      </c>
      <c r="BL27" s="379">
        <v>21336.1</v>
      </c>
      <c r="BM27" s="377">
        <v>5192.05</v>
      </c>
      <c r="BN27" s="378">
        <v>6159.7</v>
      </c>
      <c r="BO27" s="378">
        <v>6288.62</v>
      </c>
      <c r="BP27" s="379">
        <v>11679.31</v>
      </c>
      <c r="BQ27" s="377">
        <v>11739.2</v>
      </c>
      <c r="BR27" s="378">
        <v>8317.48</v>
      </c>
      <c r="BS27" s="378">
        <v>9819.02</v>
      </c>
      <c r="BT27" s="379">
        <v>7812.89</v>
      </c>
      <c r="BU27" s="377">
        <v>6221.71</v>
      </c>
      <c r="BV27" s="378">
        <v>54358.93</v>
      </c>
      <c r="BW27" s="378">
        <v>29877.03</v>
      </c>
      <c r="BX27" s="379">
        <v>23921.08</v>
      </c>
    </row>
    <row r="28" spans="1:76" x14ac:dyDescent="0.25">
      <c r="A28" s="1735"/>
      <c r="B28" s="372"/>
      <c r="C28" s="373"/>
      <c r="D28" s="373"/>
      <c r="E28" s="1738"/>
      <c r="F28" s="374" t="s">
        <v>352</v>
      </c>
      <c r="G28" s="358" t="s">
        <v>341</v>
      </c>
      <c r="H28" s="1139">
        <f>SUM(H29:H33)</f>
        <v>0</v>
      </c>
      <c r="I28" s="369">
        <f>SUM(I29:I33)</f>
        <v>13735.419999999998</v>
      </c>
      <c r="J28" s="370">
        <f t="shared" ref="J28:BQ28" si="5">SUM(J29:J33)</f>
        <v>9770.34</v>
      </c>
      <c r="K28" s="370">
        <f t="shared" si="5"/>
        <v>13823.439999999999</v>
      </c>
      <c r="L28" s="371">
        <f t="shared" si="5"/>
        <v>11537.69</v>
      </c>
      <c r="M28" s="369">
        <f t="shared" si="5"/>
        <v>23533.91</v>
      </c>
      <c r="N28" s="370">
        <f t="shared" si="5"/>
        <v>43861.17</v>
      </c>
      <c r="O28" s="370">
        <f t="shared" si="5"/>
        <v>123712.96000000001</v>
      </c>
      <c r="P28" s="371">
        <f t="shared" si="5"/>
        <v>137730.75</v>
      </c>
      <c r="Q28" s="369">
        <f t="shared" si="5"/>
        <v>19988.38</v>
      </c>
      <c r="R28" s="370">
        <f t="shared" si="5"/>
        <v>43262.259999999995</v>
      </c>
      <c r="S28" s="370">
        <f t="shared" si="5"/>
        <v>34352.160000000003</v>
      </c>
      <c r="T28" s="371">
        <f t="shared" si="5"/>
        <v>50671.16</v>
      </c>
      <c r="U28" s="369">
        <f t="shared" si="5"/>
        <v>48990.909999999996</v>
      </c>
      <c r="V28" s="370">
        <f t="shared" si="5"/>
        <v>79215.450000000012</v>
      </c>
      <c r="W28" s="370">
        <f t="shared" si="5"/>
        <v>65834.59</v>
      </c>
      <c r="X28" s="371">
        <f t="shared" si="5"/>
        <v>29963.29</v>
      </c>
      <c r="Y28" s="369">
        <f t="shared" si="5"/>
        <v>355933.23</v>
      </c>
      <c r="Z28" s="370">
        <f t="shared" si="5"/>
        <v>437990.92</v>
      </c>
      <c r="AA28" s="370">
        <f t="shared" si="5"/>
        <v>736070.06900000002</v>
      </c>
      <c r="AB28" s="371">
        <f t="shared" si="5"/>
        <v>897647.01</v>
      </c>
      <c r="AC28" s="369">
        <f t="shared" si="5"/>
        <v>563913.94000000006</v>
      </c>
      <c r="AD28" s="370">
        <f t="shared" si="5"/>
        <v>534665.24</v>
      </c>
      <c r="AE28" s="370">
        <f t="shared" si="5"/>
        <v>418151.39999999997</v>
      </c>
      <c r="AF28" s="371">
        <f t="shared" si="5"/>
        <v>334677.07</v>
      </c>
      <c r="AG28" s="369">
        <f t="shared" si="5"/>
        <v>5509.32</v>
      </c>
      <c r="AH28" s="370">
        <f t="shared" si="5"/>
        <v>9460.91</v>
      </c>
      <c r="AI28" s="370">
        <f t="shared" si="5"/>
        <v>13245.029999999999</v>
      </c>
      <c r="AJ28" s="371">
        <f t="shared" si="5"/>
        <v>10765.23</v>
      </c>
      <c r="AK28" s="369">
        <f t="shared" si="5"/>
        <v>23402.880000000001</v>
      </c>
      <c r="AL28" s="370">
        <f t="shared" si="5"/>
        <v>29392.190000000002</v>
      </c>
      <c r="AM28" s="370">
        <f t="shared" si="5"/>
        <v>32003.419999999995</v>
      </c>
      <c r="AN28" s="371">
        <f t="shared" si="5"/>
        <v>15166.580000000002</v>
      </c>
      <c r="AO28" s="369">
        <f t="shared" si="5"/>
        <v>20927.28</v>
      </c>
      <c r="AP28" s="370">
        <f t="shared" si="5"/>
        <v>6125.17</v>
      </c>
      <c r="AQ28" s="370">
        <f t="shared" si="5"/>
        <v>119001.52</v>
      </c>
      <c r="AR28" s="371">
        <f t="shared" si="5"/>
        <v>86551.77</v>
      </c>
      <c r="AS28" s="369">
        <f t="shared" si="5"/>
        <v>16275.560000000001</v>
      </c>
      <c r="AT28" s="370">
        <f t="shared" si="5"/>
        <v>25196.489999999998</v>
      </c>
      <c r="AU28" s="370">
        <f t="shared" si="5"/>
        <v>29889.020000000004</v>
      </c>
      <c r="AV28" s="371">
        <f t="shared" si="5"/>
        <v>35261.950000000004</v>
      </c>
      <c r="AW28" s="369">
        <f t="shared" si="5"/>
        <v>0</v>
      </c>
      <c r="AX28" s="370">
        <f t="shared" si="5"/>
        <v>22715.91</v>
      </c>
      <c r="AY28" s="370">
        <f t="shared" si="5"/>
        <v>43529.729999999996</v>
      </c>
      <c r="AZ28" s="371">
        <f t="shared" si="5"/>
        <v>46753.3</v>
      </c>
      <c r="BA28" s="369">
        <f t="shared" si="5"/>
        <v>150069.44999999998</v>
      </c>
      <c r="BB28" s="370">
        <f t="shared" si="5"/>
        <v>137076.75</v>
      </c>
      <c r="BC28" s="370">
        <f t="shared" si="5"/>
        <v>173404.55999999997</v>
      </c>
      <c r="BD28" s="371">
        <f t="shared" si="5"/>
        <v>194138.18000000002</v>
      </c>
      <c r="BE28" s="369">
        <f t="shared" si="5"/>
        <v>716476.35</v>
      </c>
      <c r="BF28" s="370">
        <f t="shared" si="5"/>
        <v>740030.1399999999</v>
      </c>
      <c r="BG28" s="370">
        <f t="shared" si="5"/>
        <v>829984.60000000009</v>
      </c>
      <c r="BH28" s="371">
        <f t="shared" si="5"/>
        <v>651704.02999999991</v>
      </c>
      <c r="BI28" s="369">
        <f t="shared" si="5"/>
        <v>42801.89</v>
      </c>
      <c r="BJ28" s="370">
        <f t="shared" si="5"/>
        <v>56454.68</v>
      </c>
      <c r="BK28" s="370">
        <f t="shared" si="5"/>
        <v>29517.200000000001</v>
      </c>
      <c r="BL28" s="371">
        <f t="shared" si="5"/>
        <v>34324.519999999997</v>
      </c>
      <c r="BM28" s="369">
        <f t="shared" si="5"/>
        <v>29785.649000000001</v>
      </c>
      <c r="BN28" s="370">
        <f t="shared" si="5"/>
        <v>35923.1</v>
      </c>
      <c r="BO28" s="370">
        <f t="shared" si="5"/>
        <v>35606.33</v>
      </c>
      <c r="BP28" s="371">
        <f t="shared" si="5"/>
        <v>44990.130000000005</v>
      </c>
      <c r="BQ28" s="369">
        <f t="shared" si="5"/>
        <v>529490.04</v>
      </c>
      <c r="BR28" s="370">
        <f t="shared" ref="BR28:BX28" si="6">SUM(BR29:BR33)</f>
        <v>549130.86</v>
      </c>
      <c r="BS28" s="370">
        <f t="shared" si="6"/>
        <v>558251.11999999988</v>
      </c>
      <c r="BT28" s="371">
        <f t="shared" si="6"/>
        <v>655552.62999999989</v>
      </c>
      <c r="BU28" s="369">
        <f t="shared" si="6"/>
        <v>45267.129000000001</v>
      </c>
      <c r="BV28" s="370">
        <f t="shared" si="6"/>
        <v>64433.549999999996</v>
      </c>
      <c r="BW28" s="370">
        <f t="shared" si="6"/>
        <v>48870.76</v>
      </c>
      <c r="BX28" s="371">
        <f t="shared" si="6"/>
        <v>29240.58</v>
      </c>
    </row>
    <row r="29" spans="1:76" s="433" customFormat="1" x14ac:dyDescent="0.25">
      <c r="A29" s="1735"/>
      <c r="B29" s="372"/>
      <c r="C29" s="373"/>
      <c r="D29" s="373"/>
      <c r="E29" s="1738"/>
      <c r="F29" s="375" t="s">
        <v>353</v>
      </c>
      <c r="G29" s="376" t="s">
        <v>341</v>
      </c>
      <c r="H29" s="1140"/>
      <c r="I29" s="377">
        <v>606.04999999999995</v>
      </c>
      <c r="J29" s="378">
        <v>105.26</v>
      </c>
      <c r="K29" s="378">
        <v>1625.85</v>
      </c>
      <c r="L29" s="379">
        <v>2067.0700000000002</v>
      </c>
      <c r="M29" s="377">
        <v>17085.189999999999</v>
      </c>
      <c r="N29" s="378">
        <v>37835.949999999997</v>
      </c>
      <c r="O29" s="378">
        <v>120314.25</v>
      </c>
      <c r="P29" s="379">
        <v>124703.19</v>
      </c>
      <c r="Q29" s="377">
        <v>16982.29</v>
      </c>
      <c r="R29" s="378">
        <v>40638.379999999997</v>
      </c>
      <c r="S29" s="378">
        <v>32398.86</v>
      </c>
      <c r="T29" s="379">
        <v>47450.07</v>
      </c>
      <c r="U29" s="377">
        <v>11041.97</v>
      </c>
      <c r="V29" s="378">
        <v>48358.3</v>
      </c>
      <c r="W29" s="378">
        <v>17740.990000000002</v>
      </c>
      <c r="X29" s="379">
        <v>14117.74</v>
      </c>
      <c r="Y29" s="377">
        <v>297905.53999999998</v>
      </c>
      <c r="Z29" s="378">
        <v>362142.5</v>
      </c>
      <c r="AA29" s="378">
        <v>564958.25</v>
      </c>
      <c r="AB29" s="379">
        <v>751824.74</v>
      </c>
      <c r="AC29" s="377">
        <v>179017.59</v>
      </c>
      <c r="AD29" s="378">
        <v>189363.8</v>
      </c>
      <c r="AE29" s="378">
        <v>402659.69</v>
      </c>
      <c r="AF29" s="379">
        <v>324518.32</v>
      </c>
      <c r="AG29" s="377">
        <v>616.01</v>
      </c>
      <c r="AH29" s="378">
        <v>193.08</v>
      </c>
      <c r="AI29" s="378">
        <v>1615.2</v>
      </c>
      <c r="AJ29" s="379">
        <v>803.48</v>
      </c>
      <c r="AK29" s="377">
        <v>12392.95</v>
      </c>
      <c r="AL29" s="378">
        <v>12627.68</v>
      </c>
      <c r="AM29" s="378">
        <v>19059.169999999998</v>
      </c>
      <c r="AN29" s="379">
        <v>5197.8</v>
      </c>
      <c r="AO29" s="377">
        <v>12420.63</v>
      </c>
      <c r="AP29" s="378">
        <v>2691.19</v>
      </c>
      <c r="AQ29" s="378">
        <v>22409.439999999999</v>
      </c>
      <c r="AR29" s="379">
        <v>36022.39</v>
      </c>
      <c r="AS29" s="377">
        <v>3644.22</v>
      </c>
      <c r="AT29" s="378">
        <v>7133.98</v>
      </c>
      <c r="AU29" s="378">
        <v>7371.36</v>
      </c>
      <c r="AV29" s="379">
        <v>11451.83</v>
      </c>
      <c r="AW29" s="377">
        <v>0</v>
      </c>
      <c r="AX29" s="378">
        <v>256.19</v>
      </c>
      <c r="AY29" s="378">
        <v>4433.03</v>
      </c>
      <c r="AZ29" s="379">
        <v>7046.93</v>
      </c>
      <c r="BA29" s="377">
        <v>134723.29999999999</v>
      </c>
      <c r="BB29" s="378">
        <v>113340.74</v>
      </c>
      <c r="BC29" s="378">
        <v>147917.01999999999</v>
      </c>
      <c r="BD29" s="379">
        <v>181992.61</v>
      </c>
      <c r="BE29" s="377">
        <v>708095.51</v>
      </c>
      <c r="BF29" s="378">
        <v>729969.44</v>
      </c>
      <c r="BG29" s="378">
        <v>812599.41</v>
      </c>
      <c r="BH29" s="379">
        <v>634214.86</v>
      </c>
      <c r="BI29" s="377">
        <v>7224.53</v>
      </c>
      <c r="BJ29" s="378">
        <v>19074.91</v>
      </c>
      <c r="BK29" s="378">
        <v>1122.8900000000001</v>
      </c>
      <c r="BL29" s="379">
        <v>1227.6500000000001</v>
      </c>
      <c r="BM29" s="377">
        <v>25680.25</v>
      </c>
      <c r="BN29" s="378">
        <v>26595.25</v>
      </c>
      <c r="BO29" s="378">
        <v>19906.810000000001</v>
      </c>
      <c r="BP29" s="379">
        <v>23586.34</v>
      </c>
      <c r="BQ29" s="377">
        <v>502598.89</v>
      </c>
      <c r="BR29" s="378">
        <v>528560.85</v>
      </c>
      <c r="BS29" s="378">
        <v>539323.57999999996</v>
      </c>
      <c r="BT29" s="379">
        <v>624336.69999999995</v>
      </c>
      <c r="BU29" s="377">
        <v>33078.989000000001</v>
      </c>
      <c r="BV29" s="378">
        <v>54043.59</v>
      </c>
      <c r="BW29" s="378">
        <v>38590.959999999999</v>
      </c>
      <c r="BX29" s="379">
        <v>19484.59</v>
      </c>
    </row>
    <row r="30" spans="1:76" s="433" customFormat="1" x14ac:dyDescent="0.25">
      <c r="A30" s="1735"/>
      <c r="B30" s="372"/>
      <c r="C30" s="373"/>
      <c r="D30" s="373"/>
      <c r="E30" s="1738"/>
      <c r="F30" s="375" t="s">
        <v>354</v>
      </c>
      <c r="G30" s="376" t="s">
        <v>341</v>
      </c>
      <c r="H30" s="1140"/>
      <c r="I30" s="377">
        <v>247.02</v>
      </c>
      <c r="J30" s="378">
        <v>168.07</v>
      </c>
      <c r="K30" s="378">
        <v>463.44</v>
      </c>
      <c r="L30" s="379">
        <v>0</v>
      </c>
      <c r="M30" s="377">
        <v>688.66</v>
      </c>
      <c r="N30" s="378">
        <v>858.06</v>
      </c>
      <c r="O30" s="378">
        <v>132.85</v>
      </c>
      <c r="P30" s="379">
        <v>16.47</v>
      </c>
      <c r="Q30" s="377">
        <v>0</v>
      </c>
      <c r="R30" s="378">
        <v>0</v>
      </c>
      <c r="S30" s="378">
        <v>0</v>
      </c>
      <c r="T30" s="379">
        <v>0</v>
      </c>
      <c r="U30" s="377">
        <v>0</v>
      </c>
      <c r="V30" s="378">
        <v>0</v>
      </c>
      <c r="W30" s="378">
        <v>0</v>
      </c>
      <c r="X30" s="379">
        <v>0</v>
      </c>
      <c r="Y30" s="377">
        <v>42.28</v>
      </c>
      <c r="Z30" s="378">
        <v>0</v>
      </c>
      <c r="AA30" s="378">
        <v>0</v>
      </c>
      <c r="AB30" s="379">
        <v>0</v>
      </c>
      <c r="AC30" s="377">
        <v>120.7</v>
      </c>
      <c r="AD30" s="378">
        <v>0</v>
      </c>
      <c r="AE30" s="378">
        <v>0</v>
      </c>
      <c r="AF30" s="379">
        <v>0</v>
      </c>
      <c r="AG30" s="377">
        <v>0</v>
      </c>
      <c r="AH30" s="378">
        <v>0</v>
      </c>
      <c r="AI30" s="378">
        <v>0</v>
      </c>
      <c r="AJ30" s="379">
        <v>0</v>
      </c>
      <c r="AK30" s="377">
        <v>142.28</v>
      </c>
      <c r="AL30" s="378">
        <v>173.53</v>
      </c>
      <c r="AM30" s="378">
        <v>84.46</v>
      </c>
      <c r="AN30" s="379">
        <v>0</v>
      </c>
      <c r="AO30" s="377">
        <v>563.29999999999995</v>
      </c>
      <c r="AP30" s="378">
        <v>0</v>
      </c>
      <c r="AQ30" s="378">
        <v>634.22</v>
      </c>
      <c r="AR30" s="379">
        <v>922.5</v>
      </c>
      <c r="AS30" s="377">
        <v>216</v>
      </c>
      <c r="AT30" s="378">
        <v>48.88</v>
      </c>
      <c r="AU30" s="378">
        <v>0</v>
      </c>
      <c r="AV30" s="379">
        <v>0</v>
      </c>
      <c r="AW30" s="377">
        <v>0</v>
      </c>
      <c r="AX30" s="378">
        <v>155.1</v>
      </c>
      <c r="AY30" s="378">
        <v>827.12</v>
      </c>
      <c r="AZ30" s="379">
        <v>2216.3200000000002</v>
      </c>
      <c r="BA30" s="377">
        <v>0</v>
      </c>
      <c r="BB30" s="378">
        <v>241.18</v>
      </c>
      <c r="BC30" s="378">
        <v>291.27</v>
      </c>
      <c r="BD30" s="379">
        <v>0</v>
      </c>
      <c r="BE30" s="377">
        <v>0</v>
      </c>
      <c r="BF30" s="378">
        <v>0</v>
      </c>
      <c r="BG30" s="378">
        <v>160</v>
      </c>
      <c r="BH30" s="379">
        <v>0</v>
      </c>
      <c r="BI30" s="377">
        <v>1765.26</v>
      </c>
      <c r="BJ30" s="378">
        <v>722.02</v>
      </c>
      <c r="BK30" s="378">
        <v>323.93</v>
      </c>
      <c r="BL30" s="379">
        <v>112.71</v>
      </c>
      <c r="BM30" s="377">
        <v>0</v>
      </c>
      <c r="BN30" s="378">
        <v>0</v>
      </c>
      <c r="BO30" s="378">
        <v>0</v>
      </c>
      <c r="BP30" s="379">
        <v>105.66</v>
      </c>
      <c r="BQ30" s="377">
        <v>0</v>
      </c>
      <c r="BR30" s="378">
        <v>0</v>
      </c>
      <c r="BS30" s="378">
        <v>0</v>
      </c>
      <c r="BT30" s="379">
        <v>149.86000000000001</v>
      </c>
      <c r="BU30" s="377">
        <v>0</v>
      </c>
      <c r="BV30" s="378">
        <v>12.36</v>
      </c>
      <c r="BW30" s="378">
        <v>0</v>
      </c>
      <c r="BX30" s="379">
        <v>0</v>
      </c>
    </row>
    <row r="31" spans="1:76" s="433" customFormat="1" x14ac:dyDescent="0.25">
      <c r="A31" s="1735"/>
      <c r="B31" s="372"/>
      <c r="C31" s="373"/>
      <c r="D31" s="373"/>
      <c r="E31" s="1738"/>
      <c r="F31" s="375" t="s">
        <v>355</v>
      </c>
      <c r="G31" s="376" t="s">
        <v>341</v>
      </c>
      <c r="H31" s="1140"/>
      <c r="I31" s="377">
        <v>12352.8</v>
      </c>
      <c r="J31" s="378">
        <v>8890.58</v>
      </c>
      <c r="K31" s="378">
        <v>11684.15</v>
      </c>
      <c r="L31" s="379">
        <v>9470.6200000000008</v>
      </c>
      <c r="M31" s="377">
        <v>3273.91</v>
      </c>
      <c r="N31" s="378">
        <v>2953.22</v>
      </c>
      <c r="O31" s="378">
        <v>2964.95</v>
      </c>
      <c r="P31" s="379">
        <v>1298.8399999999999</v>
      </c>
      <c r="Q31" s="377">
        <v>2582.34</v>
      </c>
      <c r="R31" s="378">
        <v>2623.88</v>
      </c>
      <c r="S31" s="378">
        <v>1953.3</v>
      </c>
      <c r="T31" s="379">
        <v>2147.59</v>
      </c>
      <c r="U31" s="377">
        <v>2368.9499999999998</v>
      </c>
      <c r="V31" s="378">
        <v>1191.72</v>
      </c>
      <c r="W31" s="378">
        <v>4594.5200000000004</v>
      </c>
      <c r="X31" s="379">
        <v>3200.55</v>
      </c>
      <c r="Y31" s="377">
        <v>25130.43</v>
      </c>
      <c r="Z31" s="378">
        <v>54901.69</v>
      </c>
      <c r="AA31" s="378">
        <v>103679.91</v>
      </c>
      <c r="AB31" s="379">
        <v>95694.51</v>
      </c>
      <c r="AC31" s="377">
        <v>14868.23</v>
      </c>
      <c r="AD31" s="378">
        <v>12125.49</v>
      </c>
      <c r="AE31" s="378">
        <v>8922.91</v>
      </c>
      <c r="AF31" s="379">
        <v>7076.07</v>
      </c>
      <c r="AG31" s="377">
        <v>3078.29</v>
      </c>
      <c r="AH31" s="378">
        <v>4269.51</v>
      </c>
      <c r="AI31" s="378">
        <v>4203.3500000000004</v>
      </c>
      <c r="AJ31" s="379">
        <v>8664.07</v>
      </c>
      <c r="AK31" s="377">
        <v>10813.35</v>
      </c>
      <c r="AL31" s="378">
        <v>16493.38</v>
      </c>
      <c r="AM31" s="378">
        <v>12773.85</v>
      </c>
      <c r="AN31" s="379">
        <v>9958.08</v>
      </c>
      <c r="AO31" s="377">
        <v>3812.17</v>
      </c>
      <c r="AP31" s="378">
        <v>3168.18</v>
      </c>
      <c r="AQ31" s="378">
        <v>6327.72</v>
      </c>
      <c r="AR31" s="379">
        <v>5767.97</v>
      </c>
      <c r="AS31" s="377">
        <v>6818.62</v>
      </c>
      <c r="AT31" s="378">
        <v>13929.51</v>
      </c>
      <c r="AU31" s="378">
        <v>18971.150000000001</v>
      </c>
      <c r="AV31" s="379">
        <v>18368.32</v>
      </c>
      <c r="AW31" s="377">
        <v>0</v>
      </c>
      <c r="AX31" s="378">
        <v>17489.87</v>
      </c>
      <c r="AY31" s="378">
        <v>28491.26</v>
      </c>
      <c r="AZ31" s="379">
        <v>28922.44</v>
      </c>
      <c r="BA31" s="377">
        <v>4280.67</v>
      </c>
      <c r="BB31" s="378">
        <v>4385.24</v>
      </c>
      <c r="BC31" s="378">
        <v>7528.25</v>
      </c>
      <c r="BD31" s="379">
        <v>6037.01</v>
      </c>
      <c r="BE31" s="377">
        <v>8380.84</v>
      </c>
      <c r="BF31" s="378">
        <v>9406.7199999999993</v>
      </c>
      <c r="BG31" s="378">
        <v>17138.560000000001</v>
      </c>
      <c r="BH31" s="379">
        <v>13208.22</v>
      </c>
      <c r="BI31" s="377">
        <v>15953.37</v>
      </c>
      <c r="BJ31" s="378">
        <v>12962.75</v>
      </c>
      <c r="BK31" s="378">
        <v>12829.88</v>
      </c>
      <c r="BL31" s="379">
        <v>20232</v>
      </c>
      <c r="BM31" s="377">
        <v>4105.3990000000003</v>
      </c>
      <c r="BN31" s="378">
        <v>4624.2700000000004</v>
      </c>
      <c r="BO31" s="378">
        <v>10412.31</v>
      </c>
      <c r="BP31" s="379">
        <v>13231.16</v>
      </c>
      <c r="BQ31" s="377">
        <v>12174.26</v>
      </c>
      <c r="BR31" s="378">
        <v>12484.05</v>
      </c>
      <c r="BS31" s="378">
        <v>17104.939999999999</v>
      </c>
      <c r="BT31" s="379">
        <v>29640.71</v>
      </c>
      <c r="BU31" s="377">
        <v>8311.1</v>
      </c>
      <c r="BV31" s="378">
        <v>8944.2199999999993</v>
      </c>
      <c r="BW31" s="378">
        <v>8410.2000000000007</v>
      </c>
      <c r="BX31" s="379">
        <v>9755.99</v>
      </c>
    </row>
    <row r="32" spans="1:76" s="433" customFormat="1" x14ac:dyDescent="0.25">
      <c r="A32" s="1735"/>
      <c r="B32" s="372"/>
      <c r="C32" s="373"/>
      <c r="D32" s="373"/>
      <c r="E32" s="1738"/>
      <c r="F32" s="375" t="s">
        <v>356</v>
      </c>
      <c r="G32" s="376" t="s">
        <v>341</v>
      </c>
      <c r="H32" s="1140"/>
      <c r="I32" s="377">
        <v>0</v>
      </c>
      <c r="J32" s="378">
        <v>350</v>
      </c>
      <c r="K32" s="378">
        <v>50</v>
      </c>
      <c r="L32" s="379">
        <v>0</v>
      </c>
      <c r="M32" s="377">
        <v>2427.15</v>
      </c>
      <c r="N32" s="378">
        <v>2213.94</v>
      </c>
      <c r="O32" s="378">
        <v>300.91000000000003</v>
      </c>
      <c r="P32" s="379">
        <v>11712.25</v>
      </c>
      <c r="Q32" s="377">
        <v>423.75</v>
      </c>
      <c r="R32" s="378">
        <v>0</v>
      </c>
      <c r="S32" s="378">
        <v>0</v>
      </c>
      <c r="T32" s="379">
        <v>1073.5</v>
      </c>
      <c r="U32" s="377">
        <v>9.99</v>
      </c>
      <c r="V32" s="378">
        <v>15.43</v>
      </c>
      <c r="W32" s="378">
        <v>0</v>
      </c>
      <c r="X32" s="379">
        <v>0</v>
      </c>
      <c r="Y32" s="377">
        <v>25308.560000000001</v>
      </c>
      <c r="Z32" s="378">
        <v>20946.73</v>
      </c>
      <c r="AA32" s="378">
        <v>66391.509000000005</v>
      </c>
      <c r="AB32" s="379">
        <v>50127.76</v>
      </c>
      <c r="AC32" s="377">
        <v>11966.67</v>
      </c>
      <c r="AD32" s="378">
        <v>6637.94</v>
      </c>
      <c r="AE32" s="378">
        <v>5790.54</v>
      </c>
      <c r="AF32" s="379">
        <v>3082.68</v>
      </c>
      <c r="AG32" s="377">
        <v>44.98</v>
      </c>
      <c r="AH32" s="378">
        <v>271.97000000000003</v>
      </c>
      <c r="AI32" s="378">
        <v>774.94</v>
      </c>
      <c r="AJ32" s="379">
        <v>565.55999999999995</v>
      </c>
      <c r="AK32" s="377">
        <v>0</v>
      </c>
      <c r="AL32" s="378">
        <v>0</v>
      </c>
      <c r="AM32" s="378">
        <v>0</v>
      </c>
      <c r="AN32" s="379">
        <v>0</v>
      </c>
      <c r="AO32" s="377">
        <v>4028.52</v>
      </c>
      <c r="AP32" s="378">
        <v>16.260000000000002</v>
      </c>
      <c r="AQ32" s="378">
        <v>373.47</v>
      </c>
      <c r="AR32" s="379">
        <v>256.48</v>
      </c>
      <c r="AS32" s="377">
        <v>5596.72</v>
      </c>
      <c r="AT32" s="378">
        <v>4084.12</v>
      </c>
      <c r="AU32" s="378">
        <v>3546.51</v>
      </c>
      <c r="AV32" s="379">
        <v>5441.8</v>
      </c>
      <c r="AW32" s="377">
        <v>0</v>
      </c>
      <c r="AX32" s="378">
        <v>4814.75</v>
      </c>
      <c r="AY32" s="378">
        <v>8479.42</v>
      </c>
      <c r="AZ32" s="379">
        <v>8567.61</v>
      </c>
      <c r="BA32" s="377">
        <v>2775.99</v>
      </c>
      <c r="BB32" s="378">
        <v>3997.47</v>
      </c>
      <c r="BC32" s="378">
        <v>2374.94</v>
      </c>
      <c r="BD32" s="379">
        <v>2272.64</v>
      </c>
      <c r="BE32" s="377">
        <v>0</v>
      </c>
      <c r="BF32" s="378">
        <v>653.98</v>
      </c>
      <c r="BG32" s="378">
        <v>86.63</v>
      </c>
      <c r="BH32" s="379">
        <v>3555.01</v>
      </c>
      <c r="BI32" s="377">
        <v>15418.48</v>
      </c>
      <c r="BJ32" s="378">
        <v>21838.38</v>
      </c>
      <c r="BK32" s="378">
        <v>13058.59</v>
      </c>
      <c r="BL32" s="379">
        <v>10796.6</v>
      </c>
      <c r="BM32" s="377">
        <v>0</v>
      </c>
      <c r="BN32" s="378">
        <v>4703.58</v>
      </c>
      <c r="BO32" s="378">
        <v>5287.21</v>
      </c>
      <c r="BP32" s="379">
        <v>8066.97</v>
      </c>
      <c r="BQ32" s="377">
        <v>14716.89</v>
      </c>
      <c r="BR32" s="378">
        <v>7854.25</v>
      </c>
      <c r="BS32" s="378">
        <v>1822.6</v>
      </c>
      <c r="BT32" s="379">
        <v>1425.36</v>
      </c>
      <c r="BU32" s="377">
        <v>3877.04</v>
      </c>
      <c r="BV32" s="378">
        <v>1433.38</v>
      </c>
      <c r="BW32" s="378">
        <v>1869.6</v>
      </c>
      <c r="BX32" s="379">
        <v>0</v>
      </c>
    </row>
    <row r="33" spans="1:76" s="433" customFormat="1" x14ac:dyDescent="0.25">
      <c r="A33" s="1735"/>
      <c r="B33" s="372"/>
      <c r="C33" s="373"/>
      <c r="D33" s="373"/>
      <c r="E33" s="1738"/>
      <c r="F33" s="375" t="s">
        <v>357</v>
      </c>
      <c r="G33" s="376" t="s">
        <v>341</v>
      </c>
      <c r="H33" s="1140"/>
      <c r="I33" s="377">
        <v>529.54999999999995</v>
      </c>
      <c r="J33" s="378">
        <v>256.43</v>
      </c>
      <c r="K33" s="378">
        <v>0</v>
      </c>
      <c r="L33" s="379">
        <v>0</v>
      </c>
      <c r="M33" s="377">
        <v>59</v>
      </c>
      <c r="N33" s="378">
        <v>0</v>
      </c>
      <c r="O33" s="378">
        <v>0</v>
      </c>
      <c r="P33" s="379">
        <v>0</v>
      </c>
      <c r="Q33" s="377">
        <v>0</v>
      </c>
      <c r="R33" s="378">
        <v>0</v>
      </c>
      <c r="S33" s="378">
        <v>0</v>
      </c>
      <c r="T33" s="379">
        <v>0</v>
      </c>
      <c r="U33" s="377">
        <v>35570</v>
      </c>
      <c r="V33" s="378">
        <v>29650</v>
      </c>
      <c r="W33" s="378">
        <v>43499.08</v>
      </c>
      <c r="X33" s="379">
        <v>12645</v>
      </c>
      <c r="Y33" s="377">
        <v>7546.42</v>
      </c>
      <c r="Z33" s="378">
        <v>0</v>
      </c>
      <c r="AA33" s="378">
        <v>1040.4000000000001</v>
      </c>
      <c r="AB33" s="379">
        <v>0</v>
      </c>
      <c r="AC33" s="377">
        <v>357940.75</v>
      </c>
      <c r="AD33" s="378">
        <v>326538.01</v>
      </c>
      <c r="AE33" s="378">
        <v>778.26</v>
      </c>
      <c r="AF33" s="379">
        <v>0</v>
      </c>
      <c r="AG33" s="377">
        <v>1770.04</v>
      </c>
      <c r="AH33" s="378">
        <v>4726.3500000000004</v>
      </c>
      <c r="AI33" s="378">
        <v>6651.54</v>
      </c>
      <c r="AJ33" s="379">
        <v>732.12</v>
      </c>
      <c r="AK33" s="377">
        <v>54.3</v>
      </c>
      <c r="AL33" s="378">
        <v>97.6</v>
      </c>
      <c r="AM33" s="378">
        <v>85.94</v>
      </c>
      <c r="AN33" s="379">
        <v>10.7</v>
      </c>
      <c r="AO33" s="377">
        <v>102.66</v>
      </c>
      <c r="AP33" s="378">
        <v>249.54</v>
      </c>
      <c r="AQ33" s="378">
        <v>89256.67</v>
      </c>
      <c r="AR33" s="379">
        <v>43582.43</v>
      </c>
      <c r="AS33" s="377">
        <v>0</v>
      </c>
      <c r="AT33" s="378">
        <v>0</v>
      </c>
      <c r="AU33" s="378">
        <v>0</v>
      </c>
      <c r="AV33" s="379">
        <v>0</v>
      </c>
      <c r="AW33" s="377">
        <v>0</v>
      </c>
      <c r="AX33" s="378">
        <v>0</v>
      </c>
      <c r="AY33" s="378">
        <v>1298.9000000000001</v>
      </c>
      <c r="AZ33" s="379">
        <v>0</v>
      </c>
      <c r="BA33" s="377">
        <v>8289.49</v>
      </c>
      <c r="BB33" s="378">
        <v>15112.12</v>
      </c>
      <c r="BC33" s="378">
        <v>15293.08</v>
      </c>
      <c r="BD33" s="379">
        <v>3835.92</v>
      </c>
      <c r="BE33" s="377">
        <v>0</v>
      </c>
      <c r="BF33" s="378">
        <v>0</v>
      </c>
      <c r="BG33" s="378">
        <v>0</v>
      </c>
      <c r="BH33" s="379">
        <v>725.94</v>
      </c>
      <c r="BI33" s="377">
        <v>2440.25</v>
      </c>
      <c r="BJ33" s="378">
        <v>1856.62</v>
      </c>
      <c r="BK33" s="378">
        <v>2181.91</v>
      </c>
      <c r="BL33" s="379">
        <v>1955.56</v>
      </c>
      <c r="BM33" s="377">
        <v>0</v>
      </c>
      <c r="BN33" s="378">
        <v>0</v>
      </c>
      <c r="BO33" s="378">
        <v>0</v>
      </c>
      <c r="BP33" s="379">
        <v>0</v>
      </c>
      <c r="BQ33" s="377">
        <v>0</v>
      </c>
      <c r="BR33" s="378">
        <v>231.71</v>
      </c>
      <c r="BS33" s="378">
        <v>0</v>
      </c>
      <c r="BT33" s="379">
        <v>0</v>
      </c>
      <c r="BU33" s="377">
        <v>0</v>
      </c>
      <c r="BV33" s="378">
        <v>0</v>
      </c>
      <c r="BW33" s="378">
        <v>0</v>
      </c>
      <c r="BX33" s="379">
        <v>0</v>
      </c>
    </row>
    <row r="34" spans="1:76" x14ac:dyDescent="0.25">
      <c r="A34" s="1735"/>
      <c r="B34" s="372"/>
      <c r="C34" s="373"/>
      <c r="D34" s="373"/>
      <c r="E34" s="1738"/>
      <c r="F34" s="374" t="s">
        <v>358</v>
      </c>
      <c r="G34" s="358" t="s">
        <v>341</v>
      </c>
      <c r="H34" s="1139">
        <f>SUM(H35:H38)</f>
        <v>0</v>
      </c>
      <c r="I34" s="369">
        <f>SUM(I35:I38)</f>
        <v>225402.63000000003</v>
      </c>
      <c r="J34" s="370">
        <f t="shared" ref="J34:BQ34" si="7">SUM(J35:J38)</f>
        <v>205991.83</v>
      </c>
      <c r="K34" s="370">
        <f t="shared" si="7"/>
        <v>196318.54</v>
      </c>
      <c r="L34" s="371">
        <f t="shared" si="7"/>
        <v>191180.94</v>
      </c>
      <c r="M34" s="369">
        <f t="shared" si="7"/>
        <v>263815.75</v>
      </c>
      <c r="N34" s="370">
        <f t="shared" si="7"/>
        <v>333849.04999999993</v>
      </c>
      <c r="O34" s="370">
        <f t="shared" si="7"/>
        <v>354241.13999999996</v>
      </c>
      <c r="P34" s="371">
        <f t="shared" si="7"/>
        <v>380654.82999999996</v>
      </c>
      <c r="Q34" s="369">
        <f t="shared" si="7"/>
        <v>158900.73000000001</v>
      </c>
      <c r="R34" s="370">
        <f t="shared" si="7"/>
        <v>210973.08000000002</v>
      </c>
      <c r="S34" s="370">
        <f t="shared" si="7"/>
        <v>225817.03999999998</v>
      </c>
      <c r="T34" s="371">
        <f t="shared" si="7"/>
        <v>264718.13999999996</v>
      </c>
      <c r="U34" s="369">
        <f t="shared" si="7"/>
        <v>292399.21000000002</v>
      </c>
      <c r="V34" s="370">
        <f t="shared" si="7"/>
        <v>341774.67000000004</v>
      </c>
      <c r="W34" s="370">
        <f t="shared" si="7"/>
        <v>263413.55</v>
      </c>
      <c r="X34" s="371">
        <f t="shared" si="7"/>
        <v>250314.92999999996</v>
      </c>
      <c r="Y34" s="369">
        <f t="shared" si="7"/>
        <v>1244355.2400000002</v>
      </c>
      <c r="Z34" s="370">
        <f t="shared" si="7"/>
        <v>1782360.3900000001</v>
      </c>
      <c r="AA34" s="370">
        <f t="shared" si="7"/>
        <v>2421326.8389999997</v>
      </c>
      <c r="AB34" s="371">
        <f t="shared" si="7"/>
        <v>2588154.8899999997</v>
      </c>
      <c r="AC34" s="369">
        <f t="shared" si="7"/>
        <v>1117897.52</v>
      </c>
      <c r="AD34" s="370">
        <f t="shared" si="7"/>
        <v>1052365.6400000001</v>
      </c>
      <c r="AE34" s="370">
        <f t="shared" si="7"/>
        <v>997000.3600000001</v>
      </c>
      <c r="AF34" s="371">
        <f t="shared" si="7"/>
        <v>755669.7300000001</v>
      </c>
      <c r="AG34" s="369">
        <f t="shared" si="7"/>
        <v>47909.990000000005</v>
      </c>
      <c r="AH34" s="370">
        <f t="shared" si="7"/>
        <v>63533.14</v>
      </c>
      <c r="AI34" s="370">
        <f t="shared" si="7"/>
        <v>66048.94</v>
      </c>
      <c r="AJ34" s="371">
        <f t="shared" si="7"/>
        <v>64030.759999999995</v>
      </c>
      <c r="AK34" s="369">
        <f t="shared" si="7"/>
        <v>197978.29</v>
      </c>
      <c r="AL34" s="370">
        <f t="shared" si="7"/>
        <v>193966.44</v>
      </c>
      <c r="AM34" s="370">
        <f t="shared" si="7"/>
        <v>212855.61000000002</v>
      </c>
      <c r="AN34" s="371">
        <f t="shared" si="7"/>
        <v>223277.34999999998</v>
      </c>
      <c r="AO34" s="369">
        <f t="shared" si="7"/>
        <v>770700.27</v>
      </c>
      <c r="AP34" s="370">
        <f t="shared" si="7"/>
        <v>569466.55999999994</v>
      </c>
      <c r="AQ34" s="370">
        <f t="shared" si="7"/>
        <v>1073613.3700000001</v>
      </c>
      <c r="AR34" s="371">
        <f t="shared" si="7"/>
        <v>1154513.8399999999</v>
      </c>
      <c r="AS34" s="369">
        <f t="shared" si="7"/>
        <v>1815399.7</v>
      </c>
      <c r="AT34" s="370">
        <f t="shared" si="7"/>
        <v>2839104.5199999996</v>
      </c>
      <c r="AU34" s="370">
        <f t="shared" si="7"/>
        <v>3007676.6999999997</v>
      </c>
      <c r="AV34" s="371">
        <f t="shared" si="7"/>
        <v>2025178.429</v>
      </c>
      <c r="AW34" s="369">
        <f t="shared" si="7"/>
        <v>2948985.5999999996</v>
      </c>
      <c r="AX34" s="370">
        <f t="shared" si="7"/>
        <v>3452371.29</v>
      </c>
      <c r="AY34" s="370">
        <f t="shared" si="7"/>
        <v>3561852.9</v>
      </c>
      <c r="AZ34" s="371">
        <f t="shared" si="7"/>
        <v>3552714.22</v>
      </c>
      <c r="BA34" s="369">
        <f t="shared" si="7"/>
        <v>424960.70000000007</v>
      </c>
      <c r="BB34" s="370">
        <f t="shared" si="7"/>
        <v>390384.06999999995</v>
      </c>
      <c r="BC34" s="370">
        <f t="shared" si="7"/>
        <v>455263.5</v>
      </c>
      <c r="BD34" s="371">
        <f t="shared" si="7"/>
        <v>522707.85000000003</v>
      </c>
      <c r="BE34" s="369">
        <f t="shared" si="7"/>
        <v>488715.67999999993</v>
      </c>
      <c r="BF34" s="370">
        <f t="shared" si="7"/>
        <v>492889.43</v>
      </c>
      <c r="BG34" s="370">
        <f t="shared" si="7"/>
        <v>517394.48</v>
      </c>
      <c r="BH34" s="371">
        <f t="shared" si="7"/>
        <v>461608.54999999993</v>
      </c>
      <c r="BI34" s="369">
        <f t="shared" si="7"/>
        <v>232911.80000000002</v>
      </c>
      <c r="BJ34" s="370">
        <f t="shared" si="7"/>
        <v>233940.82</v>
      </c>
      <c r="BK34" s="370">
        <f t="shared" si="7"/>
        <v>231640.97</v>
      </c>
      <c r="BL34" s="371">
        <f t="shared" si="7"/>
        <v>189421.08</v>
      </c>
      <c r="BM34" s="369">
        <f t="shared" si="7"/>
        <v>356254.54</v>
      </c>
      <c r="BN34" s="370">
        <f t="shared" si="7"/>
        <v>400764.65</v>
      </c>
      <c r="BO34" s="370">
        <f t="shared" si="7"/>
        <v>409867.05000000005</v>
      </c>
      <c r="BP34" s="371">
        <f t="shared" si="7"/>
        <v>396481.76</v>
      </c>
      <c r="BQ34" s="369">
        <f t="shared" si="7"/>
        <v>211538.56999999998</v>
      </c>
      <c r="BR34" s="370">
        <f t="shared" ref="BR34:BX34" si="8">SUM(BR35:BR38)</f>
        <v>218182.22000000003</v>
      </c>
      <c r="BS34" s="370">
        <f t="shared" si="8"/>
        <v>240454.16</v>
      </c>
      <c r="BT34" s="371">
        <f t="shared" si="8"/>
        <v>218485.11000000002</v>
      </c>
      <c r="BU34" s="369">
        <f t="shared" si="8"/>
        <v>1122217.55</v>
      </c>
      <c r="BV34" s="370">
        <f t="shared" si="8"/>
        <v>1243143.07</v>
      </c>
      <c r="BW34" s="370">
        <f t="shared" si="8"/>
        <v>1183143.3699999999</v>
      </c>
      <c r="BX34" s="371">
        <f t="shared" si="8"/>
        <v>981427.73</v>
      </c>
    </row>
    <row r="35" spans="1:76" s="433" customFormat="1" x14ac:dyDescent="0.25">
      <c r="A35" s="1735"/>
      <c r="B35" s="372"/>
      <c r="C35" s="373"/>
      <c r="D35" s="373"/>
      <c r="E35" s="1738"/>
      <c r="F35" s="375" t="s">
        <v>359</v>
      </c>
      <c r="G35" s="376" t="s">
        <v>341</v>
      </c>
      <c r="H35" s="1140"/>
      <c r="I35" s="377">
        <v>222795.98</v>
      </c>
      <c r="J35" s="378">
        <v>203240.79</v>
      </c>
      <c r="K35" s="378">
        <v>193823.67</v>
      </c>
      <c r="L35" s="379">
        <v>176978.4</v>
      </c>
      <c r="M35" s="377">
        <v>107527.56</v>
      </c>
      <c r="N35" s="378">
        <v>98687.94</v>
      </c>
      <c r="O35" s="378">
        <v>180734.45</v>
      </c>
      <c r="P35" s="379">
        <v>159530.87</v>
      </c>
      <c r="Q35" s="377">
        <v>41516.769999999997</v>
      </c>
      <c r="R35" s="378">
        <v>48365.11</v>
      </c>
      <c r="S35" s="378">
        <v>56839.519999999997</v>
      </c>
      <c r="T35" s="379">
        <v>78167.09</v>
      </c>
      <c r="U35" s="377">
        <v>35573.51</v>
      </c>
      <c r="V35" s="378">
        <v>36938.07</v>
      </c>
      <c r="W35" s="378">
        <v>32444.080000000002</v>
      </c>
      <c r="X35" s="379">
        <v>35907.949999999997</v>
      </c>
      <c r="Y35" s="377">
        <v>160205.96</v>
      </c>
      <c r="Z35" s="378">
        <v>237233.6</v>
      </c>
      <c r="AA35" s="378">
        <v>215138.42</v>
      </c>
      <c r="AB35" s="379">
        <v>263348.31</v>
      </c>
      <c r="AC35" s="377">
        <v>356764.39</v>
      </c>
      <c r="AD35" s="378">
        <v>361295.81</v>
      </c>
      <c r="AE35" s="378">
        <v>327498.90000000002</v>
      </c>
      <c r="AF35" s="379">
        <v>252730.45</v>
      </c>
      <c r="AG35" s="377">
        <v>19079.96</v>
      </c>
      <c r="AH35" s="378">
        <v>25843.279999999999</v>
      </c>
      <c r="AI35" s="378">
        <v>28044.400000000001</v>
      </c>
      <c r="AJ35" s="379">
        <v>28122.34</v>
      </c>
      <c r="AK35" s="377">
        <v>185694.81</v>
      </c>
      <c r="AL35" s="378">
        <v>179055.41</v>
      </c>
      <c r="AM35" s="378">
        <v>198736.17</v>
      </c>
      <c r="AN35" s="379">
        <v>208686.8</v>
      </c>
      <c r="AO35" s="377">
        <v>16164.74</v>
      </c>
      <c r="AP35" s="378">
        <v>16842.43</v>
      </c>
      <c r="AQ35" s="378">
        <v>14406.84</v>
      </c>
      <c r="AR35" s="379">
        <v>11295.39</v>
      </c>
      <c r="AS35" s="377">
        <v>278143.51</v>
      </c>
      <c r="AT35" s="378">
        <v>284718.02</v>
      </c>
      <c r="AU35" s="378">
        <v>281510.33</v>
      </c>
      <c r="AV35" s="379">
        <v>264657.78899999999</v>
      </c>
      <c r="AW35" s="377">
        <v>152486.54999999999</v>
      </c>
      <c r="AX35" s="378">
        <v>272166.24</v>
      </c>
      <c r="AY35" s="378">
        <v>299394.48</v>
      </c>
      <c r="AZ35" s="379">
        <v>303553.56</v>
      </c>
      <c r="BA35" s="377">
        <v>191433.54</v>
      </c>
      <c r="BB35" s="378">
        <v>192184.49</v>
      </c>
      <c r="BC35" s="378">
        <v>191359.99</v>
      </c>
      <c r="BD35" s="379">
        <v>177597.2</v>
      </c>
      <c r="BE35" s="377">
        <v>341767.98</v>
      </c>
      <c r="BF35" s="378">
        <v>329202.49</v>
      </c>
      <c r="BG35" s="378">
        <v>337908</v>
      </c>
      <c r="BH35" s="379">
        <v>314546.3</v>
      </c>
      <c r="BI35" s="377">
        <v>207753.64</v>
      </c>
      <c r="BJ35" s="378">
        <v>208107.54</v>
      </c>
      <c r="BK35" s="378">
        <v>205750.31</v>
      </c>
      <c r="BL35" s="379">
        <v>168274.87</v>
      </c>
      <c r="BM35" s="377">
        <v>247401.9</v>
      </c>
      <c r="BN35" s="378">
        <v>298451.21999999997</v>
      </c>
      <c r="BO35" s="378">
        <v>300416.2</v>
      </c>
      <c r="BP35" s="379">
        <v>289640.62</v>
      </c>
      <c r="BQ35" s="377">
        <v>166609.99</v>
      </c>
      <c r="BR35" s="378">
        <v>173108.73</v>
      </c>
      <c r="BS35" s="378">
        <v>192860.15</v>
      </c>
      <c r="BT35" s="379">
        <v>176217.23</v>
      </c>
      <c r="BU35" s="377">
        <v>479684.52</v>
      </c>
      <c r="BV35" s="378">
        <v>534112.16</v>
      </c>
      <c r="BW35" s="378">
        <v>508615</v>
      </c>
      <c r="BX35" s="379">
        <v>387760.52</v>
      </c>
    </row>
    <row r="36" spans="1:76" s="433" customFormat="1" x14ac:dyDescent="0.25">
      <c r="A36" s="1735"/>
      <c r="B36" s="372"/>
      <c r="C36" s="373"/>
      <c r="D36" s="373"/>
      <c r="E36" s="1738"/>
      <c r="F36" s="375" t="s">
        <v>360</v>
      </c>
      <c r="G36" s="376" t="s">
        <v>341</v>
      </c>
      <c r="H36" s="1140"/>
      <c r="I36" s="377">
        <v>1285.6400000000001</v>
      </c>
      <c r="J36" s="378">
        <v>1067.96</v>
      </c>
      <c r="K36" s="378">
        <v>894.76</v>
      </c>
      <c r="L36" s="379">
        <v>10672.13</v>
      </c>
      <c r="M36" s="377">
        <v>146053.34</v>
      </c>
      <c r="N36" s="378">
        <v>176708.03</v>
      </c>
      <c r="O36" s="378">
        <v>156877.54999999999</v>
      </c>
      <c r="P36" s="379">
        <v>139624.07</v>
      </c>
      <c r="Q36" s="377">
        <v>116660.27</v>
      </c>
      <c r="R36" s="378">
        <v>161986.98000000001</v>
      </c>
      <c r="S36" s="378">
        <v>168528.49</v>
      </c>
      <c r="T36" s="379">
        <v>186162.74</v>
      </c>
      <c r="U36" s="377">
        <v>190938.19</v>
      </c>
      <c r="V36" s="378">
        <v>215091.96</v>
      </c>
      <c r="W36" s="378">
        <v>166055.53</v>
      </c>
      <c r="X36" s="379">
        <v>158569.82999999999</v>
      </c>
      <c r="Y36" s="377">
        <v>974925.67</v>
      </c>
      <c r="Z36" s="378">
        <v>1367237.32</v>
      </c>
      <c r="AA36" s="378">
        <v>1964958.38</v>
      </c>
      <c r="AB36" s="379">
        <v>2149812.19</v>
      </c>
      <c r="AC36" s="377">
        <v>699713.21</v>
      </c>
      <c r="AD36" s="378">
        <v>676008.99</v>
      </c>
      <c r="AE36" s="378">
        <v>644860.31000000006</v>
      </c>
      <c r="AF36" s="379">
        <v>487408.59</v>
      </c>
      <c r="AG36" s="377">
        <v>1738.99</v>
      </c>
      <c r="AH36" s="378">
        <v>2795.84</v>
      </c>
      <c r="AI36" s="378">
        <v>6717.11</v>
      </c>
      <c r="AJ36" s="379">
        <v>2568.73</v>
      </c>
      <c r="AK36" s="377">
        <v>12283.48</v>
      </c>
      <c r="AL36" s="378">
        <v>14752.6</v>
      </c>
      <c r="AM36" s="378">
        <v>14119.44</v>
      </c>
      <c r="AN36" s="379">
        <v>14590.55</v>
      </c>
      <c r="AO36" s="377">
        <v>737724.59</v>
      </c>
      <c r="AP36" s="378">
        <v>546386.1</v>
      </c>
      <c r="AQ36" s="378">
        <v>1025797.17</v>
      </c>
      <c r="AR36" s="379">
        <v>1114963.3899999999</v>
      </c>
      <c r="AS36" s="377">
        <v>1301272.4099999999</v>
      </c>
      <c r="AT36" s="378">
        <v>2277440.84</v>
      </c>
      <c r="AU36" s="378">
        <v>2479875.7999999998</v>
      </c>
      <c r="AV36" s="379">
        <v>1577925.47</v>
      </c>
      <c r="AW36" s="377">
        <v>2704510.77</v>
      </c>
      <c r="AX36" s="378">
        <v>3087162.04</v>
      </c>
      <c r="AY36" s="378">
        <v>3163002.86</v>
      </c>
      <c r="AZ36" s="379">
        <v>3142053.33</v>
      </c>
      <c r="BA36" s="377">
        <v>209923.24</v>
      </c>
      <c r="BB36" s="378">
        <v>180149.59</v>
      </c>
      <c r="BC36" s="378">
        <v>232025.27</v>
      </c>
      <c r="BD36" s="379">
        <v>306174.52</v>
      </c>
      <c r="BE36" s="377">
        <v>141799.97</v>
      </c>
      <c r="BF36" s="378">
        <v>154277.87</v>
      </c>
      <c r="BG36" s="378">
        <v>170344.87</v>
      </c>
      <c r="BH36" s="379">
        <v>141314.01999999999</v>
      </c>
      <c r="BI36" s="377">
        <v>23692.32</v>
      </c>
      <c r="BJ36" s="378">
        <v>24419.17</v>
      </c>
      <c r="BK36" s="378">
        <v>24566.21</v>
      </c>
      <c r="BL36" s="379">
        <v>19804.87</v>
      </c>
      <c r="BM36" s="377">
        <v>104683.26</v>
      </c>
      <c r="BN36" s="378">
        <v>101382.91</v>
      </c>
      <c r="BO36" s="378">
        <v>105348.89</v>
      </c>
      <c r="BP36" s="379">
        <v>103858.88</v>
      </c>
      <c r="BQ36" s="377">
        <v>32172.38</v>
      </c>
      <c r="BR36" s="378">
        <v>34509.050000000003</v>
      </c>
      <c r="BS36" s="378">
        <v>33805.01</v>
      </c>
      <c r="BT36" s="379">
        <v>25727.51</v>
      </c>
      <c r="BU36" s="377">
        <v>622069.56000000006</v>
      </c>
      <c r="BV36" s="378">
        <v>683011.46</v>
      </c>
      <c r="BW36" s="378">
        <v>653710.51</v>
      </c>
      <c r="BX36" s="379">
        <v>571976.01</v>
      </c>
    </row>
    <row r="37" spans="1:76" s="433" customFormat="1" x14ac:dyDescent="0.25">
      <c r="A37" s="1735"/>
      <c r="B37" s="372"/>
      <c r="C37" s="373"/>
      <c r="D37" s="373"/>
      <c r="E37" s="1738"/>
      <c r="F37" s="375" t="s">
        <v>361</v>
      </c>
      <c r="G37" s="376" t="s">
        <v>341</v>
      </c>
      <c r="H37" s="1140"/>
      <c r="I37" s="377">
        <v>0</v>
      </c>
      <c r="J37" s="378">
        <v>0</v>
      </c>
      <c r="K37" s="378">
        <v>0</v>
      </c>
      <c r="L37" s="379">
        <v>0</v>
      </c>
      <c r="M37" s="377">
        <v>682.96</v>
      </c>
      <c r="N37" s="378">
        <v>665.17</v>
      </c>
      <c r="O37" s="378">
        <v>810.54</v>
      </c>
      <c r="P37" s="379">
        <v>1077.49</v>
      </c>
      <c r="Q37" s="377">
        <v>363.69</v>
      </c>
      <c r="R37" s="378">
        <v>283</v>
      </c>
      <c r="S37" s="378">
        <v>198.04</v>
      </c>
      <c r="T37" s="379">
        <v>209.31</v>
      </c>
      <c r="U37" s="377">
        <v>1158.51</v>
      </c>
      <c r="V37" s="378">
        <v>1933.45</v>
      </c>
      <c r="W37" s="378">
        <v>1529.94</v>
      </c>
      <c r="X37" s="379">
        <v>1514.05</v>
      </c>
      <c r="Y37" s="377">
        <v>57001.59</v>
      </c>
      <c r="Z37" s="378">
        <v>92689.919999999998</v>
      </c>
      <c r="AA37" s="378">
        <v>109812.58</v>
      </c>
      <c r="AB37" s="379">
        <v>36690.400000000001</v>
      </c>
      <c r="AC37" s="377">
        <v>3277.29</v>
      </c>
      <c r="AD37" s="378">
        <v>1713.09</v>
      </c>
      <c r="AE37" s="378">
        <v>2183.0500000000002</v>
      </c>
      <c r="AF37" s="379">
        <v>1573.92</v>
      </c>
      <c r="AG37" s="377">
        <v>5297.82</v>
      </c>
      <c r="AH37" s="378">
        <v>11266.48</v>
      </c>
      <c r="AI37" s="378">
        <v>4279.4799999999996</v>
      </c>
      <c r="AJ37" s="379">
        <v>3610.2</v>
      </c>
      <c r="AK37" s="377">
        <v>0</v>
      </c>
      <c r="AL37" s="378">
        <v>0</v>
      </c>
      <c r="AM37" s="378">
        <v>0</v>
      </c>
      <c r="AN37" s="379">
        <v>0</v>
      </c>
      <c r="AO37" s="377">
        <v>717.68</v>
      </c>
      <c r="AP37" s="378">
        <v>809.09</v>
      </c>
      <c r="AQ37" s="378">
        <v>989.25</v>
      </c>
      <c r="AR37" s="379">
        <v>1611.54</v>
      </c>
      <c r="AS37" s="377">
        <v>539.37</v>
      </c>
      <c r="AT37" s="378">
        <v>295.58999999999997</v>
      </c>
      <c r="AU37" s="378">
        <v>535.04999999999995</v>
      </c>
      <c r="AV37" s="379">
        <v>388.93</v>
      </c>
      <c r="AW37" s="377">
        <v>0</v>
      </c>
      <c r="AX37" s="378">
        <v>0</v>
      </c>
      <c r="AY37" s="378">
        <v>75.27</v>
      </c>
      <c r="AZ37" s="379">
        <v>236.2</v>
      </c>
      <c r="BA37" s="377">
        <v>10885.15</v>
      </c>
      <c r="BB37" s="378">
        <v>8928.08</v>
      </c>
      <c r="BC37" s="378">
        <v>9003.43</v>
      </c>
      <c r="BD37" s="379">
        <v>6536.18</v>
      </c>
      <c r="BE37" s="377">
        <v>3767.73</v>
      </c>
      <c r="BF37" s="378">
        <v>5009.7700000000004</v>
      </c>
      <c r="BG37" s="378">
        <v>2404.75</v>
      </c>
      <c r="BH37" s="379">
        <v>2640.11</v>
      </c>
      <c r="BI37" s="377">
        <v>1465.84</v>
      </c>
      <c r="BJ37" s="378">
        <v>1414.11</v>
      </c>
      <c r="BK37" s="378">
        <v>1324.45</v>
      </c>
      <c r="BL37" s="379">
        <v>1341.34</v>
      </c>
      <c r="BM37" s="377">
        <v>4169.38</v>
      </c>
      <c r="BN37" s="378">
        <v>930.52</v>
      </c>
      <c r="BO37" s="378">
        <v>4101.96</v>
      </c>
      <c r="BP37" s="379">
        <v>2982.26</v>
      </c>
      <c r="BQ37" s="377">
        <v>5948.08</v>
      </c>
      <c r="BR37" s="378">
        <v>3593.96</v>
      </c>
      <c r="BS37" s="378">
        <v>3310.92</v>
      </c>
      <c r="BT37" s="379">
        <v>4272.84</v>
      </c>
      <c r="BU37" s="377">
        <v>737.74</v>
      </c>
      <c r="BV37" s="378">
        <v>380.77</v>
      </c>
      <c r="BW37" s="378">
        <v>401.21</v>
      </c>
      <c r="BX37" s="379">
        <v>523.61</v>
      </c>
    </row>
    <row r="38" spans="1:76" s="433" customFormat="1" x14ac:dyDescent="0.25">
      <c r="A38" s="1735"/>
      <c r="B38" s="372"/>
      <c r="C38" s="373"/>
      <c r="D38" s="373"/>
      <c r="E38" s="1738"/>
      <c r="F38" s="375" t="s">
        <v>362</v>
      </c>
      <c r="G38" s="376" t="s">
        <v>341</v>
      </c>
      <c r="H38" s="1140"/>
      <c r="I38" s="377">
        <v>1321.01</v>
      </c>
      <c r="J38" s="378">
        <v>1683.08</v>
      </c>
      <c r="K38" s="378">
        <v>1600.11</v>
      </c>
      <c r="L38" s="379">
        <v>3530.41</v>
      </c>
      <c r="M38" s="377">
        <v>9551.89</v>
      </c>
      <c r="N38" s="378">
        <v>57787.91</v>
      </c>
      <c r="O38" s="378">
        <v>15818.6</v>
      </c>
      <c r="P38" s="379">
        <v>80422.399999999994</v>
      </c>
      <c r="Q38" s="377">
        <v>360</v>
      </c>
      <c r="R38" s="378">
        <v>337.99</v>
      </c>
      <c r="S38" s="378">
        <v>250.99</v>
      </c>
      <c r="T38" s="379">
        <v>179</v>
      </c>
      <c r="U38" s="377">
        <v>64729</v>
      </c>
      <c r="V38" s="378">
        <v>87811.19</v>
      </c>
      <c r="W38" s="378">
        <v>63384</v>
      </c>
      <c r="X38" s="379">
        <v>54323.1</v>
      </c>
      <c r="Y38" s="377">
        <v>52222.02</v>
      </c>
      <c r="Z38" s="378">
        <v>85199.55</v>
      </c>
      <c r="AA38" s="378">
        <v>131417.459</v>
      </c>
      <c r="AB38" s="379">
        <v>138303.99</v>
      </c>
      <c r="AC38" s="377">
        <v>58142.63</v>
      </c>
      <c r="AD38" s="378">
        <v>13347.75</v>
      </c>
      <c r="AE38" s="378">
        <v>22458.1</v>
      </c>
      <c r="AF38" s="379">
        <v>13956.77</v>
      </c>
      <c r="AG38" s="377">
        <v>21793.22</v>
      </c>
      <c r="AH38" s="378">
        <v>23627.54</v>
      </c>
      <c r="AI38" s="378">
        <v>27007.95</v>
      </c>
      <c r="AJ38" s="379">
        <v>29729.49</v>
      </c>
      <c r="AK38" s="377">
        <v>0</v>
      </c>
      <c r="AL38" s="378">
        <v>158.43</v>
      </c>
      <c r="AM38" s="378">
        <v>0</v>
      </c>
      <c r="AN38" s="379">
        <v>0</v>
      </c>
      <c r="AO38" s="377">
        <v>16093.26</v>
      </c>
      <c r="AP38" s="378">
        <v>5428.94</v>
      </c>
      <c r="AQ38" s="378">
        <v>32420.11</v>
      </c>
      <c r="AR38" s="379">
        <v>26643.52</v>
      </c>
      <c r="AS38" s="377">
        <v>235444.41</v>
      </c>
      <c r="AT38" s="378">
        <v>276650.07</v>
      </c>
      <c r="AU38" s="378">
        <v>245755.51999999999</v>
      </c>
      <c r="AV38" s="379">
        <v>182206.24</v>
      </c>
      <c r="AW38" s="377">
        <v>91988.28</v>
      </c>
      <c r="AX38" s="378">
        <v>93043.01</v>
      </c>
      <c r="AY38" s="378">
        <v>99380.29</v>
      </c>
      <c r="AZ38" s="379">
        <v>106871.13</v>
      </c>
      <c r="BA38" s="377">
        <v>12718.77</v>
      </c>
      <c r="BB38" s="378">
        <v>9121.91</v>
      </c>
      <c r="BC38" s="378">
        <v>22874.81</v>
      </c>
      <c r="BD38" s="379">
        <v>32399.95</v>
      </c>
      <c r="BE38" s="377">
        <v>1380</v>
      </c>
      <c r="BF38" s="378">
        <v>4399.3</v>
      </c>
      <c r="BG38" s="378">
        <v>6736.86</v>
      </c>
      <c r="BH38" s="379">
        <v>3108.12</v>
      </c>
      <c r="BI38" s="377">
        <v>0</v>
      </c>
      <c r="BJ38" s="378">
        <v>0</v>
      </c>
      <c r="BK38" s="378">
        <v>0</v>
      </c>
      <c r="BL38" s="379">
        <v>0</v>
      </c>
      <c r="BM38" s="377">
        <v>0</v>
      </c>
      <c r="BN38" s="378">
        <v>0</v>
      </c>
      <c r="BO38" s="378">
        <v>0</v>
      </c>
      <c r="BP38" s="379">
        <v>0</v>
      </c>
      <c r="BQ38" s="377">
        <v>6808.12</v>
      </c>
      <c r="BR38" s="378">
        <v>6970.48</v>
      </c>
      <c r="BS38" s="378">
        <v>10478.08</v>
      </c>
      <c r="BT38" s="379">
        <v>12267.53</v>
      </c>
      <c r="BU38" s="377">
        <v>19725.73</v>
      </c>
      <c r="BV38" s="378">
        <v>25638.68</v>
      </c>
      <c r="BW38" s="378">
        <v>20416.650000000001</v>
      </c>
      <c r="BX38" s="379">
        <v>21167.59</v>
      </c>
    </row>
    <row r="39" spans="1:76" ht="15" customHeight="1" x14ac:dyDescent="0.25">
      <c r="A39" s="1735"/>
      <c r="B39" s="372"/>
      <c r="C39" s="373"/>
      <c r="D39" s="373"/>
      <c r="E39" s="1738"/>
      <c r="F39" s="374" t="s">
        <v>363</v>
      </c>
      <c r="G39" s="358" t="s">
        <v>341</v>
      </c>
      <c r="H39" s="1139">
        <f>SUM(H40:H43)</f>
        <v>0</v>
      </c>
      <c r="I39" s="369">
        <f>SUM(I40:I43)</f>
        <v>2126711.54</v>
      </c>
      <c r="J39" s="370">
        <f t="shared" ref="J39:BQ39" si="9">SUM(J40:J43)</f>
        <v>1536586.52</v>
      </c>
      <c r="K39" s="370">
        <f t="shared" si="9"/>
        <v>1474551.8699999999</v>
      </c>
      <c r="L39" s="371">
        <f t="shared" si="9"/>
        <v>2167020.59</v>
      </c>
      <c r="M39" s="369">
        <f t="shared" si="9"/>
        <v>179311.25</v>
      </c>
      <c r="N39" s="370">
        <f t="shared" si="9"/>
        <v>180945.46999999997</v>
      </c>
      <c r="O39" s="370">
        <f t="shared" si="9"/>
        <v>187080.36</v>
      </c>
      <c r="P39" s="371">
        <f t="shared" si="9"/>
        <v>259254.30000000002</v>
      </c>
      <c r="Q39" s="369">
        <f t="shared" si="9"/>
        <v>3418.6</v>
      </c>
      <c r="R39" s="370">
        <f t="shared" si="9"/>
        <v>22554.07</v>
      </c>
      <c r="S39" s="370">
        <f t="shared" si="9"/>
        <v>27610.760000000002</v>
      </c>
      <c r="T39" s="371">
        <f t="shared" si="9"/>
        <v>24718.25</v>
      </c>
      <c r="U39" s="369">
        <f t="shared" si="9"/>
        <v>66861.959999999992</v>
      </c>
      <c r="V39" s="370">
        <f t="shared" si="9"/>
        <v>76772.608999999997</v>
      </c>
      <c r="W39" s="370">
        <f t="shared" si="9"/>
        <v>119067.78</v>
      </c>
      <c r="X39" s="371">
        <f t="shared" si="9"/>
        <v>100746.33</v>
      </c>
      <c r="Y39" s="369">
        <f t="shared" si="9"/>
        <v>1667172.5599999998</v>
      </c>
      <c r="Z39" s="370">
        <f t="shared" si="9"/>
        <v>5408624.04</v>
      </c>
      <c r="AA39" s="370">
        <f t="shared" si="9"/>
        <v>7033914.4799999995</v>
      </c>
      <c r="AB39" s="371">
        <f t="shared" si="9"/>
        <v>7346652.3700000001</v>
      </c>
      <c r="AC39" s="369">
        <f t="shared" si="9"/>
        <v>259117.36</v>
      </c>
      <c r="AD39" s="370">
        <f t="shared" si="9"/>
        <v>281895.57</v>
      </c>
      <c r="AE39" s="370">
        <f t="shared" si="9"/>
        <v>232936.43999999997</v>
      </c>
      <c r="AF39" s="371">
        <f t="shared" si="9"/>
        <v>337930.55</v>
      </c>
      <c r="AG39" s="369">
        <f t="shared" si="9"/>
        <v>397839.22</v>
      </c>
      <c r="AH39" s="370">
        <f t="shared" si="9"/>
        <v>587435.31999999995</v>
      </c>
      <c r="AI39" s="370">
        <f t="shared" si="9"/>
        <v>381463.97</v>
      </c>
      <c r="AJ39" s="371">
        <f t="shared" si="9"/>
        <v>511515.61</v>
      </c>
      <c r="AK39" s="369">
        <f t="shared" si="9"/>
        <v>2600266.1899999995</v>
      </c>
      <c r="AL39" s="370">
        <f t="shared" si="9"/>
        <v>2847965.25</v>
      </c>
      <c r="AM39" s="370">
        <f t="shared" si="9"/>
        <v>2714632.1999999997</v>
      </c>
      <c r="AN39" s="371">
        <f t="shared" si="9"/>
        <v>3497178.2199999997</v>
      </c>
      <c r="AO39" s="369">
        <f t="shared" si="9"/>
        <v>153713.60000000001</v>
      </c>
      <c r="AP39" s="370">
        <f t="shared" si="9"/>
        <v>121835.09</v>
      </c>
      <c r="AQ39" s="370">
        <f t="shared" si="9"/>
        <v>281376</v>
      </c>
      <c r="AR39" s="371">
        <f t="shared" si="9"/>
        <v>476224.12</v>
      </c>
      <c r="AS39" s="369">
        <f t="shared" si="9"/>
        <v>1034201.54</v>
      </c>
      <c r="AT39" s="370">
        <f t="shared" si="9"/>
        <v>1051284.28</v>
      </c>
      <c r="AU39" s="370">
        <f t="shared" si="9"/>
        <v>846147.71</v>
      </c>
      <c r="AV39" s="371">
        <f t="shared" si="9"/>
        <v>524772.09</v>
      </c>
      <c r="AW39" s="369">
        <f t="shared" si="9"/>
        <v>809421.79</v>
      </c>
      <c r="AX39" s="370">
        <f t="shared" si="9"/>
        <v>872399.03</v>
      </c>
      <c r="AY39" s="370">
        <f t="shared" si="9"/>
        <v>1288366.53</v>
      </c>
      <c r="AZ39" s="371">
        <f t="shared" si="9"/>
        <v>1399331.96</v>
      </c>
      <c r="BA39" s="369">
        <f t="shared" si="9"/>
        <v>439035.51</v>
      </c>
      <c r="BB39" s="370">
        <f t="shared" si="9"/>
        <v>551788.20000000007</v>
      </c>
      <c r="BC39" s="370">
        <f t="shared" si="9"/>
        <v>694925.93</v>
      </c>
      <c r="BD39" s="371">
        <f t="shared" si="9"/>
        <v>177962.65</v>
      </c>
      <c r="BE39" s="369">
        <f t="shared" si="9"/>
        <v>68741.649000000005</v>
      </c>
      <c r="BF39" s="370">
        <f t="shared" si="9"/>
        <v>70318.899000000005</v>
      </c>
      <c r="BG39" s="370">
        <f t="shared" si="9"/>
        <v>74185.66</v>
      </c>
      <c r="BH39" s="371">
        <f t="shared" si="9"/>
        <v>94148.49</v>
      </c>
      <c r="BI39" s="369">
        <f t="shared" si="9"/>
        <v>507117.31</v>
      </c>
      <c r="BJ39" s="370">
        <f t="shared" si="9"/>
        <v>486618.17000000004</v>
      </c>
      <c r="BK39" s="370">
        <f t="shared" si="9"/>
        <v>674216.31</v>
      </c>
      <c r="BL39" s="371">
        <f t="shared" si="9"/>
        <v>405667.56</v>
      </c>
      <c r="BM39" s="369">
        <f t="shared" si="9"/>
        <v>156354.40999999997</v>
      </c>
      <c r="BN39" s="370">
        <f t="shared" si="9"/>
        <v>242980.40999999997</v>
      </c>
      <c r="BO39" s="370">
        <f t="shared" si="9"/>
        <v>414602.54000000004</v>
      </c>
      <c r="BP39" s="371">
        <f t="shared" si="9"/>
        <v>443784.76</v>
      </c>
      <c r="BQ39" s="369">
        <f t="shared" si="9"/>
        <v>368790.47</v>
      </c>
      <c r="BR39" s="370">
        <f t="shared" ref="BR39:BX39" si="10">SUM(BR40:BR43)</f>
        <v>352338.19</v>
      </c>
      <c r="BS39" s="370">
        <f t="shared" si="10"/>
        <v>400738.29</v>
      </c>
      <c r="BT39" s="371">
        <f t="shared" si="10"/>
        <v>445815.06</v>
      </c>
      <c r="BU39" s="369">
        <f t="shared" si="10"/>
        <v>187800.91</v>
      </c>
      <c r="BV39" s="370">
        <f t="shared" si="10"/>
        <v>210770.22</v>
      </c>
      <c r="BW39" s="370">
        <f t="shared" si="10"/>
        <v>363351.09</v>
      </c>
      <c r="BX39" s="371">
        <f t="shared" si="10"/>
        <v>309260.95</v>
      </c>
    </row>
    <row r="40" spans="1:76" s="433" customFormat="1" x14ac:dyDescent="0.25">
      <c r="A40" s="1735"/>
      <c r="B40" s="372"/>
      <c r="C40" s="373"/>
      <c r="D40" s="373"/>
      <c r="E40" s="1738"/>
      <c r="F40" s="375" t="s">
        <v>364</v>
      </c>
      <c r="G40" s="376" t="s">
        <v>341</v>
      </c>
      <c r="H40" s="1140"/>
      <c r="I40" s="377">
        <v>21423.39</v>
      </c>
      <c r="J40" s="378">
        <v>11334.51</v>
      </c>
      <c r="K40" s="378">
        <v>13380.41</v>
      </c>
      <c r="L40" s="379">
        <v>6127.67</v>
      </c>
      <c r="M40" s="377">
        <v>62149.07</v>
      </c>
      <c r="N40" s="378">
        <v>44176.95</v>
      </c>
      <c r="O40" s="378">
        <v>54066.42</v>
      </c>
      <c r="P40" s="379">
        <v>55614.51</v>
      </c>
      <c r="Q40" s="377">
        <v>0</v>
      </c>
      <c r="R40" s="378">
        <v>0</v>
      </c>
      <c r="S40" s="378">
        <v>23304.86</v>
      </c>
      <c r="T40" s="379">
        <v>23313.25</v>
      </c>
      <c r="U40" s="377">
        <v>29711.67</v>
      </c>
      <c r="V40" s="378">
        <v>33488.519</v>
      </c>
      <c r="W40" s="378">
        <v>36907.480000000003</v>
      </c>
      <c r="X40" s="379">
        <v>31166.720000000001</v>
      </c>
      <c r="Y40" s="377">
        <v>148382.85</v>
      </c>
      <c r="Z40" s="378">
        <v>133723.19</v>
      </c>
      <c r="AA40" s="378">
        <v>235429.43</v>
      </c>
      <c r="AB40" s="379">
        <v>59048.87</v>
      </c>
      <c r="AC40" s="377">
        <v>40530.61</v>
      </c>
      <c r="AD40" s="378">
        <v>37596.78</v>
      </c>
      <c r="AE40" s="378">
        <v>32750.35</v>
      </c>
      <c r="AF40" s="379">
        <v>7546.51</v>
      </c>
      <c r="AG40" s="377">
        <v>3337</v>
      </c>
      <c r="AH40" s="378">
        <v>4411.75</v>
      </c>
      <c r="AI40" s="378">
        <v>10033.35</v>
      </c>
      <c r="AJ40" s="379">
        <v>9500</v>
      </c>
      <c r="AK40" s="377">
        <v>35900.53</v>
      </c>
      <c r="AL40" s="378">
        <v>16057.61</v>
      </c>
      <c r="AM40" s="378">
        <v>32186.19</v>
      </c>
      <c r="AN40" s="379">
        <v>27623.23</v>
      </c>
      <c r="AO40" s="377">
        <v>119791.27</v>
      </c>
      <c r="AP40" s="378">
        <v>97746.06</v>
      </c>
      <c r="AQ40" s="378">
        <v>234290.36</v>
      </c>
      <c r="AR40" s="379">
        <v>178828.05</v>
      </c>
      <c r="AS40" s="377">
        <v>57521.67</v>
      </c>
      <c r="AT40" s="378">
        <v>183171.81</v>
      </c>
      <c r="AU40" s="378">
        <v>252279.77</v>
      </c>
      <c r="AV40" s="379">
        <v>173563.23</v>
      </c>
      <c r="AW40" s="377">
        <v>296590.3</v>
      </c>
      <c r="AX40" s="378">
        <v>340020.5</v>
      </c>
      <c r="AY40" s="378">
        <v>423688.06</v>
      </c>
      <c r="AZ40" s="379">
        <v>466080.73</v>
      </c>
      <c r="BA40" s="377">
        <v>22299.95</v>
      </c>
      <c r="BB40" s="378">
        <v>13689.81</v>
      </c>
      <c r="BC40" s="378">
        <v>18599.95</v>
      </c>
      <c r="BD40" s="379">
        <v>5047.0600000000004</v>
      </c>
      <c r="BE40" s="377">
        <v>66055.009000000005</v>
      </c>
      <c r="BF40" s="378">
        <v>66245.899000000005</v>
      </c>
      <c r="BG40" s="378">
        <v>67346.42</v>
      </c>
      <c r="BH40" s="379">
        <v>64367.3</v>
      </c>
      <c r="BI40" s="377">
        <v>87251.44</v>
      </c>
      <c r="BJ40" s="378">
        <v>82850.100000000006</v>
      </c>
      <c r="BK40" s="378">
        <v>81796.13</v>
      </c>
      <c r="BL40" s="379">
        <v>39564.21</v>
      </c>
      <c r="BM40" s="377">
        <v>18074.330000000002</v>
      </c>
      <c r="BN40" s="378">
        <v>20727.36</v>
      </c>
      <c r="BO40" s="378">
        <v>19010.27</v>
      </c>
      <c r="BP40" s="379">
        <v>4082.76</v>
      </c>
      <c r="BQ40" s="377">
        <v>29140.47</v>
      </c>
      <c r="BR40" s="378">
        <v>34057.360000000001</v>
      </c>
      <c r="BS40" s="378">
        <v>22034.49</v>
      </c>
      <c r="BT40" s="379">
        <v>14414.51</v>
      </c>
      <c r="BU40" s="377">
        <v>128052.33</v>
      </c>
      <c r="BV40" s="378">
        <v>128121.71</v>
      </c>
      <c r="BW40" s="378">
        <v>92732.39</v>
      </c>
      <c r="BX40" s="379">
        <v>61086.99</v>
      </c>
    </row>
    <row r="41" spans="1:76" s="433" customFormat="1" x14ac:dyDescent="0.25">
      <c r="A41" s="1735"/>
      <c r="B41" s="372"/>
      <c r="C41" s="373"/>
      <c r="D41" s="373"/>
      <c r="E41" s="1738"/>
      <c r="F41" s="375" t="s">
        <v>365</v>
      </c>
      <c r="G41" s="376" t="s">
        <v>341</v>
      </c>
      <c r="H41" s="1140"/>
      <c r="I41" s="377">
        <v>0</v>
      </c>
      <c r="J41" s="378">
        <v>0</v>
      </c>
      <c r="K41" s="378">
        <v>0</v>
      </c>
      <c r="L41" s="379">
        <v>0</v>
      </c>
      <c r="M41" s="377">
        <v>3853.37</v>
      </c>
      <c r="N41" s="378">
        <v>159.72</v>
      </c>
      <c r="O41" s="378">
        <v>650.88</v>
      </c>
      <c r="P41" s="379">
        <v>6994.56</v>
      </c>
      <c r="Q41" s="377">
        <v>0</v>
      </c>
      <c r="R41" s="378">
        <v>0</v>
      </c>
      <c r="S41" s="378">
        <v>0</v>
      </c>
      <c r="T41" s="379">
        <v>0</v>
      </c>
      <c r="U41" s="377">
        <v>0</v>
      </c>
      <c r="V41" s="378">
        <v>0</v>
      </c>
      <c r="W41" s="378">
        <v>0</v>
      </c>
      <c r="X41" s="379">
        <v>0</v>
      </c>
      <c r="Y41" s="377">
        <v>226.83</v>
      </c>
      <c r="Z41" s="378">
        <v>0</v>
      </c>
      <c r="AA41" s="378">
        <v>0</v>
      </c>
      <c r="AB41" s="379">
        <v>0</v>
      </c>
      <c r="AC41" s="377">
        <v>1012.25</v>
      </c>
      <c r="AD41" s="378">
        <v>570.79999999999995</v>
      </c>
      <c r="AE41" s="378">
        <v>1418.88</v>
      </c>
      <c r="AF41" s="379">
        <v>85</v>
      </c>
      <c r="AG41" s="377">
        <v>0</v>
      </c>
      <c r="AH41" s="378">
        <v>0</v>
      </c>
      <c r="AI41" s="378">
        <v>0</v>
      </c>
      <c r="AJ41" s="379">
        <v>0</v>
      </c>
      <c r="AK41" s="377">
        <v>0</v>
      </c>
      <c r="AL41" s="378">
        <v>0</v>
      </c>
      <c r="AM41" s="378">
        <v>0</v>
      </c>
      <c r="AN41" s="379">
        <v>0</v>
      </c>
      <c r="AO41" s="377">
        <v>302.97000000000003</v>
      </c>
      <c r="AP41" s="378">
        <v>0</v>
      </c>
      <c r="AQ41" s="378">
        <v>106.45</v>
      </c>
      <c r="AR41" s="379">
        <v>11</v>
      </c>
      <c r="AS41" s="377">
        <v>0</v>
      </c>
      <c r="AT41" s="378">
        <v>0</v>
      </c>
      <c r="AU41" s="378">
        <v>0</v>
      </c>
      <c r="AV41" s="379">
        <v>0</v>
      </c>
      <c r="AW41" s="377">
        <v>0</v>
      </c>
      <c r="AX41" s="378">
        <v>0</v>
      </c>
      <c r="AY41" s="378">
        <v>10.85</v>
      </c>
      <c r="AZ41" s="379">
        <v>0</v>
      </c>
      <c r="BA41" s="377">
        <v>0</v>
      </c>
      <c r="BB41" s="378">
        <v>0</v>
      </c>
      <c r="BC41" s="378">
        <v>0</v>
      </c>
      <c r="BD41" s="379">
        <v>0</v>
      </c>
      <c r="BE41" s="377">
        <v>0</v>
      </c>
      <c r="BF41" s="378">
        <v>0</v>
      </c>
      <c r="BG41" s="378">
        <v>0</v>
      </c>
      <c r="BH41" s="379">
        <v>0</v>
      </c>
      <c r="BI41" s="377">
        <v>0</v>
      </c>
      <c r="BJ41" s="378">
        <v>0</v>
      </c>
      <c r="BK41" s="378">
        <v>0</v>
      </c>
      <c r="BL41" s="379">
        <v>0</v>
      </c>
      <c r="BM41" s="377">
        <v>0</v>
      </c>
      <c r="BN41" s="378">
        <v>0</v>
      </c>
      <c r="BO41" s="378">
        <v>0</v>
      </c>
      <c r="BP41" s="379">
        <v>0</v>
      </c>
      <c r="BQ41" s="377">
        <v>0</v>
      </c>
      <c r="BR41" s="378">
        <v>0</v>
      </c>
      <c r="BS41" s="378">
        <v>0</v>
      </c>
      <c r="BT41" s="379">
        <v>0</v>
      </c>
      <c r="BU41" s="377">
        <v>0</v>
      </c>
      <c r="BV41" s="378">
        <v>0</v>
      </c>
      <c r="BW41" s="378">
        <v>0</v>
      </c>
      <c r="BX41" s="379">
        <v>0</v>
      </c>
    </row>
    <row r="42" spans="1:76" s="433" customFormat="1" x14ac:dyDescent="0.25">
      <c r="A42" s="1735"/>
      <c r="B42" s="372"/>
      <c r="C42" s="373"/>
      <c r="D42" s="373"/>
      <c r="E42" s="1738"/>
      <c r="F42" s="375" t="s">
        <v>366</v>
      </c>
      <c r="G42" s="376" t="s">
        <v>341</v>
      </c>
      <c r="H42" s="1140"/>
      <c r="I42" s="377">
        <v>2104288.15</v>
      </c>
      <c r="J42" s="378">
        <v>1525252.01</v>
      </c>
      <c r="K42" s="378">
        <v>1461123.89</v>
      </c>
      <c r="L42" s="379">
        <v>2159535.62</v>
      </c>
      <c r="M42" s="377">
        <v>113308.81</v>
      </c>
      <c r="N42" s="378">
        <v>136608.79999999999</v>
      </c>
      <c r="O42" s="378">
        <v>132363.06</v>
      </c>
      <c r="P42" s="379">
        <v>196645.23</v>
      </c>
      <c r="Q42" s="377">
        <v>3418.6</v>
      </c>
      <c r="R42" s="378">
        <v>22554.07</v>
      </c>
      <c r="S42" s="378">
        <v>4305.8999999999996</v>
      </c>
      <c r="T42" s="379">
        <v>1405</v>
      </c>
      <c r="U42" s="377">
        <v>33471.86</v>
      </c>
      <c r="V42" s="378">
        <v>35831.370000000003</v>
      </c>
      <c r="W42" s="378">
        <v>74503.58</v>
      </c>
      <c r="X42" s="379">
        <v>65969.240000000005</v>
      </c>
      <c r="Y42" s="377">
        <v>1518562.88</v>
      </c>
      <c r="Z42" s="378">
        <v>5274118.8099999996</v>
      </c>
      <c r="AA42" s="378">
        <v>6798485.0499999998</v>
      </c>
      <c r="AB42" s="379">
        <v>7287603.5</v>
      </c>
      <c r="AC42" s="377">
        <v>217574.5</v>
      </c>
      <c r="AD42" s="378">
        <v>243727.99</v>
      </c>
      <c r="AE42" s="378">
        <v>185694.3</v>
      </c>
      <c r="AF42" s="379">
        <v>318255.06</v>
      </c>
      <c r="AG42" s="377">
        <v>394502.22</v>
      </c>
      <c r="AH42" s="378">
        <v>583023.56999999995</v>
      </c>
      <c r="AI42" s="378">
        <v>371430.62</v>
      </c>
      <c r="AJ42" s="379">
        <v>502015.61</v>
      </c>
      <c r="AK42" s="377">
        <v>2563247.0099999998</v>
      </c>
      <c r="AL42" s="378">
        <v>2830694.35</v>
      </c>
      <c r="AM42" s="378">
        <v>2680977.63</v>
      </c>
      <c r="AN42" s="379">
        <v>3467811.59</v>
      </c>
      <c r="AO42" s="377">
        <v>33619.360000000001</v>
      </c>
      <c r="AP42" s="378">
        <v>24089.03</v>
      </c>
      <c r="AQ42" s="378">
        <v>46979.19</v>
      </c>
      <c r="AR42" s="379">
        <v>297385.07</v>
      </c>
      <c r="AS42" s="377">
        <v>976679.87</v>
      </c>
      <c r="AT42" s="378">
        <v>868112.47</v>
      </c>
      <c r="AU42" s="378">
        <v>593867.93999999994</v>
      </c>
      <c r="AV42" s="379">
        <v>351208.86</v>
      </c>
      <c r="AW42" s="377">
        <v>512831.49</v>
      </c>
      <c r="AX42" s="378">
        <v>532348.28</v>
      </c>
      <c r="AY42" s="378">
        <v>864667.62</v>
      </c>
      <c r="AZ42" s="379">
        <v>933251.23</v>
      </c>
      <c r="BA42" s="377">
        <v>416142.38</v>
      </c>
      <c r="BB42" s="378">
        <v>534473.39</v>
      </c>
      <c r="BC42" s="378">
        <v>669798.67000000004</v>
      </c>
      <c r="BD42" s="379">
        <v>165206.44</v>
      </c>
      <c r="BE42" s="377">
        <v>2686.64</v>
      </c>
      <c r="BF42" s="378">
        <v>4073</v>
      </c>
      <c r="BG42" s="378">
        <v>6839.24</v>
      </c>
      <c r="BH42" s="379">
        <v>29781.19</v>
      </c>
      <c r="BI42" s="377">
        <v>419865.87</v>
      </c>
      <c r="BJ42" s="378">
        <v>403768.07</v>
      </c>
      <c r="BK42" s="378">
        <v>592420.18000000005</v>
      </c>
      <c r="BL42" s="379">
        <v>366103.35</v>
      </c>
      <c r="BM42" s="377">
        <v>138280.07999999999</v>
      </c>
      <c r="BN42" s="378">
        <v>222253.05</v>
      </c>
      <c r="BO42" s="378">
        <v>395592.27</v>
      </c>
      <c r="BP42" s="379">
        <v>439702</v>
      </c>
      <c r="BQ42" s="377">
        <v>339650</v>
      </c>
      <c r="BR42" s="378">
        <v>318280.83</v>
      </c>
      <c r="BS42" s="378">
        <v>378703.8</v>
      </c>
      <c r="BT42" s="379">
        <v>431400.55</v>
      </c>
      <c r="BU42" s="377">
        <v>59748.58</v>
      </c>
      <c r="BV42" s="378">
        <v>82648.509999999995</v>
      </c>
      <c r="BW42" s="378">
        <v>270618.7</v>
      </c>
      <c r="BX42" s="379">
        <v>248173.96</v>
      </c>
    </row>
    <row r="43" spans="1:76" s="433" customFormat="1" x14ac:dyDescent="0.25">
      <c r="A43" s="1735"/>
      <c r="B43" s="372"/>
      <c r="C43" s="373"/>
      <c r="D43" s="373"/>
      <c r="E43" s="1738"/>
      <c r="F43" s="375" t="s">
        <v>362</v>
      </c>
      <c r="G43" s="376" t="s">
        <v>341</v>
      </c>
      <c r="H43" s="1140"/>
      <c r="I43" s="377">
        <v>1000</v>
      </c>
      <c r="J43" s="378">
        <v>0</v>
      </c>
      <c r="K43" s="378">
        <v>47.57</v>
      </c>
      <c r="L43" s="379">
        <v>1357.3</v>
      </c>
      <c r="M43" s="377">
        <v>0</v>
      </c>
      <c r="N43" s="378">
        <v>0</v>
      </c>
      <c r="O43" s="378">
        <v>0</v>
      </c>
      <c r="P43" s="379">
        <v>0</v>
      </c>
      <c r="Q43" s="377">
        <v>0</v>
      </c>
      <c r="R43" s="378">
        <v>0</v>
      </c>
      <c r="S43" s="378">
        <v>0</v>
      </c>
      <c r="T43" s="379">
        <v>0</v>
      </c>
      <c r="U43" s="377">
        <v>3678.43</v>
      </c>
      <c r="V43" s="378">
        <v>7452.72</v>
      </c>
      <c r="W43" s="378">
        <v>7656.72</v>
      </c>
      <c r="X43" s="379">
        <v>3610.37</v>
      </c>
      <c r="Y43" s="377">
        <v>0</v>
      </c>
      <c r="Z43" s="378">
        <v>782.04</v>
      </c>
      <c r="AA43" s="378">
        <v>0</v>
      </c>
      <c r="AB43" s="379">
        <v>0</v>
      </c>
      <c r="AC43" s="377">
        <v>0</v>
      </c>
      <c r="AD43" s="378">
        <v>0</v>
      </c>
      <c r="AE43" s="378">
        <v>13072.91</v>
      </c>
      <c r="AF43" s="379">
        <v>12043.98</v>
      </c>
      <c r="AG43" s="377">
        <v>0</v>
      </c>
      <c r="AH43" s="378">
        <v>0</v>
      </c>
      <c r="AI43" s="378">
        <v>0</v>
      </c>
      <c r="AJ43" s="379">
        <v>0</v>
      </c>
      <c r="AK43" s="377">
        <v>1118.6500000000001</v>
      </c>
      <c r="AL43" s="378">
        <v>1213.29</v>
      </c>
      <c r="AM43" s="378">
        <v>1468.38</v>
      </c>
      <c r="AN43" s="379">
        <v>1743.4</v>
      </c>
      <c r="AO43" s="377">
        <v>0</v>
      </c>
      <c r="AP43" s="378">
        <v>0</v>
      </c>
      <c r="AQ43" s="378">
        <v>0</v>
      </c>
      <c r="AR43" s="379">
        <v>0</v>
      </c>
      <c r="AS43" s="377">
        <v>0</v>
      </c>
      <c r="AT43" s="378">
        <v>0</v>
      </c>
      <c r="AU43" s="378">
        <v>0</v>
      </c>
      <c r="AV43" s="379">
        <v>0</v>
      </c>
      <c r="AW43" s="377">
        <v>0</v>
      </c>
      <c r="AX43" s="378">
        <v>30.25</v>
      </c>
      <c r="AY43" s="378">
        <v>0</v>
      </c>
      <c r="AZ43" s="379">
        <v>0</v>
      </c>
      <c r="BA43" s="377">
        <v>593.17999999999995</v>
      </c>
      <c r="BB43" s="378">
        <v>3625</v>
      </c>
      <c r="BC43" s="378">
        <v>6527.31</v>
      </c>
      <c r="BD43" s="379">
        <v>7709.15</v>
      </c>
      <c r="BE43" s="377">
        <v>0</v>
      </c>
      <c r="BF43" s="378">
        <v>0</v>
      </c>
      <c r="BG43" s="378">
        <v>0</v>
      </c>
      <c r="BH43" s="379">
        <v>0</v>
      </c>
      <c r="BI43" s="377">
        <v>0</v>
      </c>
      <c r="BJ43" s="378">
        <v>0</v>
      </c>
      <c r="BK43" s="378">
        <v>0</v>
      </c>
      <c r="BL43" s="379">
        <v>0</v>
      </c>
      <c r="BM43" s="377">
        <v>0</v>
      </c>
      <c r="BN43" s="378">
        <v>0</v>
      </c>
      <c r="BO43" s="378">
        <v>0</v>
      </c>
      <c r="BP43" s="379">
        <v>0</v>
      </c>
      <c r="BQ43" s="377">
        <v>0</v>
      </c>
      <c r="BR43" s="378">
        <v>0</v>
      </c>
      <c r="BS43" s="378">
        <v>0</v>
      </c>
      <c r="BT43" s="379">
        <v>0</v>
      </c>
      <c r="BU43" s="377">
        <v>0</v>
      </c>
      <c r="BV43" s="378">
        <v>0</v>
      </c>
      <c r="BW43" s="378">
        <v>0</v>
      </c>
      <c r="BX43" s="379">
        <v>0</v>
      </c>
    </row>
    <row r="44" spans="1:76" x14ac:dyDescent="0.25">
      <c r="A44" s="1735"/>
      <c r="B44" s="372"/>
      <c r="C44" s="373"/>
      <c r="D44" s="373"/>
      <c r="E44" s="1738"/>
      <c r="F44" s="374" t="s">
        <v>367</v>
      </c>
      <c r="G44" s="358" t="s">
        <v>341</v>
      </c>
      <c r="H44" s="1139">
        <f>SUM(H45:H52)</f>
        <v>0</v>
      </c>
      <c r="I44" s="369">
        <f>SUM(I45:I52)</f>
        <v>171197.37000000002</v>
      </c>
      <c r="J44" s="370">
        <f t="shared" ref="J44:BQ44" si="11">SUM(J45:J52)</f>
        <v>378326.56</v>
      </c>
      <c r="K44" s="370">
        <f t="shared" si="11"/>
        <v>408865.06000000006</v>
      </c>
      <c r="L44" s="371">
        <f t="shared" si="11"/>
        <v>442410.59</v>
      </c>
      <c r="M44" s="369">
        <f t="shared" si="11"/>
        <v>76761.22</v>
      </c>
      <c r="N44" s="370">
        <f t="shared" si="11"/>
        <v>98605.24</v>
      </c>
      <c r="O44" s="370">
        <f t="shared" si="11"/>
        <v>124304.83</v>
      </c>
      <c r="P44" s="371">
        <f t="shared" si="11"/>
        <v>91668.430000000008</v>
      </c>
      <c r="Q44" s="369">
        <f t="shared" si="11"/>
        <v>51641.8</v>
      </c>
      <c r="R44" s="370">
        <f t="shared" si="11"/>
        <v>69368.27</v>
      </c>
      <c r="S44" s="370">
        <f t="shared" si="11"/>
        <v>83938.16</v>
      </c>
      <c r="T44" s="371">
        <f t="shared" si="11"/>
        <v>95614.22</v>
      </c>
      <c r="U44" s="369">
        <f t="shared" si="11"/>
        <v>74816.62000000001</v>
      </c>
      <c r="V44" s="370">
        <f t="shared" si="11"/>
        <v>81734.319999999992</v>
      </c>
      <c r="W44" s="370">
        <f t="shared" si="11"/>
        <v>89053.510000000009</v>
      </c>
      <c r="X44" s="371">
        <f t="shared" si="11"/>
        <v>141521.72899999999</v>
      </c>
      <c r="Y44" s="369">
        <f t="shared" si="11"/>
        <v>1600244.89</v>
      </c>
      <c r="Z44" s="370">
        <f t="shared" si="11"/>
        <v>2000597.19</v>
      </c>
      <c r="AA44" s="370">
        <f t="shared" si="11"/>
        <v>2674712.1800000002</v>
      </c>
      <c r="AB44" s="371">
        <f t="shared" si="11"/>
        <v>2987758.3300000005</v>
      </c>
      <c r="AC44" s="369">
        <f t="shared" si="11"/>
        <v>612938.35</v>
      </c>
      <c r="AD44" s="370">
        <f t="shared" si="11"/>
        <v>598303.84000000008</v>
      </c>
      <c r="AE44" s="370">
        <f t="shared" si="11"/>
        <v>164432.02000000002</v>
      </c>
      <c r="AF44" s="371">
        <f t="shared" si="11"/>
        <v>128927.87999999999</v>
      </c>
      <c r="AG44" s="369">
        <f t="shared" si="11"/>
        <v>500337.28000000009</v>
      </c>
      <c r="AH44" s="370">
        <f t="shared" si="11"/>
        <v>476169.06000000006</v>
      </c>
      <c r="AI44" s="370">
        <f t="shared" si="11"/>
        <v>1432297.13</v>
      </c>
      <c r="AJ44" s="371">
        <f t="shared" si="11"/>
        <v>1487342.83</v>
      </c>
      <c r="AK44" s="369">
        <f t="shared" si="11"/>
        <v>112513.44</v>
      </c>
      <c r="AL44" s="370">
        <f t="shared" si="11"/>
        <v>112369.87000000001</v>
      </c>
      <c r="AM44" s="370">
        <f t="shared" si="11"/>
        <v>185938.04</v>
      </c>
      <c r="AN44" s="371">
        <f t="shared" si="11"/>
        <v>204528.16</v>
      </c>
      <c r="AO44" s="369">
        <f t="shared" si="11"/>
        <v>141014.47</v>
      </c>
      <c r="AP44" s="370">
        <f t="shared" si="11"/>
        <v>167754.5</v>
      </c>
      <c r="AQ44" s="370">
        <f t="shared" si="11"/>
        <v>415352.23</v>
      </c>
      <c r="AR44" s="371">
        <f t="shared" si="11"/>
        <v>532910.12</v>
      </c>
      <c r="AS44" s="369">
        <f t="shared" si="11"/>
        <v>191360.03</v>
      </c>
      <c r="AT44" s="370">
        <f t="shared" si="11"/>
        <v>199509.33999999997</v>
      </c>
      <c r="AU44" s="370">
        <f t="shared" si="11"/>
        <v>189930.42999999996</v>
      </c>
      <c r="AV44" s="371">
        <f t="shared" si="11"/>
        <v>167609.56999999998</v>
      </c>
      <c r="AW44" s="369">
        <f t="shared" si="11"/>
        <v>817681.60000000009</v>
      </c>
      <c r="AX44" s="370">
        <f t="shared" si="11"/>
        <v>979931.18000000017</v>
      </c>
      <c r="AY44" s="370">
        <f t="shared" si="11"/>
        <v>1126015.79</v>
      </c>
      <c r="AZ44" s="371">
        <f t="shared" si="11"/>
        <v>1230337.4000000001</v>
      </c>
      <c r="BA44" s="369">
        <f t="shared" si="11"/>
        <v>868066.84</v>
      </c>
      <c r="BB44" s="370">
        <f t="shared" si="11"/>
        <v>870864.01</v>
      </c>
      <c r="BC44" s="370">
        <f t="shared" si="11"/>
        <v>1284701.69</v>
      </c>
      <c r="BD44" s="371">
        <f t="shared" si="11"/>
        <v>1844830.37</v>
      </c>
      <c r="BE44" s="369">
        <f t="shared" si="11"/>
        <v>186420.91000000003</v>
      </c>
      <c r="BF44" s="370">
        <f t="shared" si="11"/>
        <v>137157.19</v>
      </c>
      <c r="BG44" s="370">
        <f t="shared" si="11"/>
        <v>154054</v>
      </c>
      <c r="BH44" s="371">
        <f t="shared" si="11"/>
        <v>124887.32</v>
      </c>
      <c r="BI44" s="369">
        <f t="shared" si="11"/>
        <v>94073.2</v>
      </c>
      <c r="BJ44" s="370">
        <f t="shared" si="11"/>
        <v>119704.17</v>
      </c>
      <c r="BK44" s="370">
        <f t="shared" si="11"/>
        <v>104718.45</v>
      </c>
      <c r="BL44" s="371">
        <f t="shared" si="11"/>
        <v>94583.19</v>
      </c>
      <c r="BM44" s="369">
        <f t="shared" si="11"/>
        <v>76974.070000000007</v>
      </c>
      <c r="BN44" s="370">
        <f t="shared" si="11"/>
        <v>100663.02</v>
      </c>
      <c r="BO44" s="370">
        <f t="shared" si="11"/>
        <v>94900.969999999987</v>
      </c>
      <c r="BP44" s="371">
        <f t="shared" si="11"/>
        <v>47452.53</v>
      </c>
      <c r="BQ44" s="369">
        <f t="shared" si="11"/>
        <v>321928.76999999996</v>
      </c>
      <c r="BR44" s="370">
        <f t="shared" ref="BR44:BX44" si="12">SUM(BR45:BR52)</f>
        <v>278731.49</v>
      </c>
      <c r="BS44" s="370">
        <f t="shared" si="12"/>
        <v>126061.73999999999</v>
      </c>
      <c r="BT44" s="371">
        <f t="shared" si="12"/>
        <v>119490.85</v>
      </c>
      <c r="BU44" s="369">
        <f t="shared" si="12"/>
        <v>221827.87</v>
      </c>
      <c r="BV44" s="370">
        <f t="shared" si="12"/>
        <v>233130.44</v>
      </c>
      <c r="BW44" s="370">
        <f t="shared" si="12"/>
        <v>277003.95</v>
      </c>
      <c r="BX44" s="371">
        <f t="shared" si="12"/>
        <v>271950.66000000003</v>
      </c>
    </row>
    <row r="45" spans="1:76" s="433" customFormat="1" x14ac:dyDescent="0.25">
      <c r="A45" s="1735"/>
      <c r="B45" s="372"/>
      <c r="C45" s="373"/>
      <c r="D45" s="373"/>
      <c r="E45" s="1738"/>
      <c r="F45" s="375" t="s">
        <v>368</v>
      </c>
      <c r="G45" s="376" t="s">
        <v>341</v>
      </c>
      <c r="H45" s="1140"/>
      <c r="I45" s="377">
        <v>114000</v>
      </c>
      <c r="J45" s="378">
        <v>114000</v>
      </c>
      <c r="K45" s="378">
        <v>114140</v>
      </c>
      <c r="L45" s="379">
        <v>118656.5</v>
      </c>
      <c r="M45" s="377">
        <v>31647.08</v>
      </c>
      <c r="N45" s="378">
        <v>30756.83</v>
      </c>
      <c r="O45" s="378">
        <v>42005.78</v>
      </c>
      <c r="P45" s="379">
        <v>35389.18</v>
      </c>
      <c r="Q45" s="377">
        <v>8188</v>
      </c>
      <c r="R45" s="378">
        <v>9652.9</v>
      </c>
      <c r="S45" s="378">
        <v>13011.5</v>
      </c>
      <c r="T45" s="379">
        <v>18306.21</v>
      </c>
      <c r="U45" s="377">
        <v>48257.47</v>
      </c>
      <c r="V45" s="378">
        <v>52903.68</v>
      </c>
      <c r="W45" s="378">
        <v>58009.67</v>
      </c>
      <c r="X45" s="379">
        <v>110350.67</v>
      </c>
      <c r="Y45" s="377">
        <v>1478580.51</v>
      </c>
      <c r="Z45" s="378">
        <v>1873224</v>
      </c>
      <c r="AA45" s="378">
        <v>2374568.4</v>
      </c>
      <c r="AB45" s="379">
        <v>2650990.94</v>
      </c>
      <c r="AC45" s="377">
        <v>132547.79</v>
      </c>
      <c r="AD45" s="378">
        <v>106719.49</v>
      </c>
      <c r="AE45" s="378">
        <v>100110.71</v>
      </c>
      <c r="AF45" s="379">
        <v>73899.37</v>
      </c>
      <c r="AG45" s="377">
        <v>439881.14</v>
      </c>
      <c r="AH45" s="378">
        <v>396912.19</v>
      </c>
      <c r="AI45" s="378">
        <v>1346930.66</v>
      </c>
      <c r="AJ45" s="379">
        <v>1392626.35</v>
      </c>
      <c r="AK45" s="377">
        <v>87049.63</v>
      </c>
      <c r="AL45" s="378">
        <v>76599.97</v>
      </c>
      <c r="AM45" s="378">
        <v>77792.800000000003</v>
      </c>
      <c r="AN45" s="379">
        <v>147608.65</v>
      </c>
      <c r="AO45" s="377">
        <v>17962.97</v>
      </c>
      <c r="AP45" s="378">
        <v>26228.799999999999</v>
      </c>
      <c r="AQ45" s="378">
        <v>250992.99</v>
      </c>
      <c r="AR45" s="379">
        <v>349779.82</v>
      </c>
      <c r="AS45" s="377">
        <v>45600</v>
      </c>
      <c r="AT45" s="378">
        <v>546.01</v>
      </c>
      <c r="AU45" s="378">
        <v>6200</v>
      </c>
      <c r="AV45" s="379">
        <v>2556.73</v>
      </c>
      <c r="AW45" s="377">
        <v>316410.26</v>
      </c>
      <c r="AX45" s="378">
        <v>482883.15</v>
      </c>
      <c r="AY45" s="378">
        <v>545508.77</v>
      </c>
      <c r="AZ45" s="379">
        <v>669638.53</v>
      </c>
      <c r="BA45" s="377">
        <v>792888.86</v>
      </c>
      <c r="BB45" s="378">
        <v>810171.86</v>
      </c>
      <c r="BC45" s="378">
        <v>1198630.3700000001</v>
      </c>
      <c r="BD45" s="379">
        <v>1770940.3</v>
      </c>
      <c r="BE45" s="377">
        <v>113954.13</v>
      </c>
      <c r="BF45" s="378">
        <v>93335.69</v>
      </c>
      <c r="BG45" s="378">
        <v>96055.39</v>
      </c>
      <c r="BH45" s="379">
        <v>85088.37</v>
      </c>
      <c r="BI45" s="377">
        <v>7820.13</v>
      </c>
      <c r="BJ45" s="378">
        <v>9739.5499999999993</v>
      </c>
      <c r="BK45" s="378">
        <v>8546.1</v>
      </c>
      <c r="BL45" s="379">
        <v>7188.94</v>
      </c>
      <c r="BM45" s="377">
        <v>21431.43</v>
      </c>
      <c r="BN45" s="378">
        <v>38152.75</v>
      </c>
      <c r="BO45" s="378">
        <v>42858.27</v>
      </c>
      <c r="BP45" s="379">
        <v>2602.6999999999998</v>
      </c>
      <c r="BQ45" s="377">
        <v>223874.61</v>
      </c>
      <c r="BR45" s="378">
        <v>166581.69</v>
      </c>
      <c r="BS45" s="378">
        <v>5150.6400000000003</v>
      </c>
      <c r="BT45" s="379">
        <v>3108</v>
      </c>
      <c r="BU45" s="377">
        <v>64531.360000000001</v>
      </c>
      <c r="BV45" s="378">
        <v>64114.74</v>
      </c>
      <c r="BW45" s="378">
        <v>61343.75</v>
      </c>
      <c r="BX45" s="379">
        <v>84852.6</v>
      </c>
    </row>
    <row r="46" spans="1:76" s="433" customFormat="1" x14ac:dyDescent="0.25">
      <c r="A46" s="1735"/>
      <c r="B46" s="372"/>
      <c r="C46" s="373"/>
      <c r="D46" s="373"/>
      <c r="E46" s="1738"/>
      <c r="F46" s="375" t="s">
        <v>369</v>
      </c>
      <c r="G46" s="376" t="s">
        <v>341</v>
      </c>
      <c r="H46" s="1140"/>
      <c r="I46" s="377">
        <v>21589.34</v>
      </c>
      <c r="J46" s="378">
        <v>21926.1</v>
      </c>
      <c r="K46" s="378">
        <v>19159.84</v>
      </c>
      <c r="L46" s="379">
        <v>17266.73</v>
      </c>
      <c r="M46" s="377">
        <v>8456.02</v>
      </c>
      <c r="N46" s="378">
        <v>11339.46</v>
      </c>
      <c r="O46" s="378">
        <v>14310.79</v>
      </c>
      <c r="P46" s="379">
        <v>12368.94</v>
      </c>
      <c r="Q46" s="377">
        <v>7174.44</v>
      </c>
      <c r="R46" s="378">
        <v>7086.46</v>
      </c>
      <c r="S46" s="378">
        <v>7297.15</v>
      </c>
      <c r="T46" s="379">
        <v>8640.7800000000007</v>
      </c>
      <c r="U46" s="377">
        <v>9109.27</v>
      </c>
      <c r="V46" s="378">
        <v>8655.39</v>
      </c>
      <c r="W46" s="378">
        <v>10771.18</v>
      </c>
      <c r="X46" s="379">
        <v>8340.2990000000009</v>
      </c>
      <c r="Y46" s="377">
        <v>12961.99</v>
      </c>
      <c r="Z46" s="378">
        <v>17460.72</v>
      </c>
      <c r="AA46" s="378">
        <v>37336.5</v>
      </c>
      <c r="AB46" s="379">
        <v>31279.24</v>
      </c>
      <c r="AC46" s="377">
        <v>29149.34</v>
      </c>
      <c r="AD46" s="378">
        <v>15536.84</v>
      </c>
      <c r="AE46" s="378">
        <v>15028.03</v>
      </c>
      <c r="AF46" s="379">
        <v>17248.2</v>
      </c>
      <c r="AG46" s="377">
        <v>29346.15</v>
      </c>
      <c r="AH46" s="378">
        <v>29833.82</v>
      </c>
      <c r="AI46" s="378">
        <v>26443.25</v>
      </c>
      <c r="AJ46" s="379">
        <v>26177.93</v>
      </c>
      <c r="AK46" s="377">
        <v>3879.99</v>
      </c>
      <c r="AL46" s="378">
        <v>4277.59</v>
      </c>
      <c r="AM46" s="378">
        <v>4639.7299999999996</v>
      </c>
      <c r="AN46" s="379">
        <v>6688.58</v>
      </c>
      <c r="AO46" s="377">
        <v>8650.9</v>
      </c>
      <c r="AP46" s="378">
        <v>6583.27</v>
      </c>
      <c r="AQ46" s="378">
        <v>7263.43</v>
      </c>
      <c r="AR46" s="379">
        <v>7846.54</v>
      </c>
      <c r="AS46" s="377">
        <v>28262.79</v>
      </c>
      <c r="AT46" s="378">
        <v>25994.04</v>
      </c>
      <c r="AU46" s="378">
        <v>20384.55</v>
      </c>
      <c r="AV46" s="379">
        <v>17423.16</v>
      </c>
      <c r="AW46" s="377">
        <v>46522.64</v>
      </c>
      <c r="AX46" s="378">
        <v>37032.28</v>
      </c>
      <c r="AY46" s="378">
        <v>45863.97</v>
      </c>
      <c r="AZ46" s="379">
        <v>52081.62</v>
      </c>
      <c r="BA46" s="377">
        <v>15553.07</v>
      </c>
      <c r="BB46" s="378">
        <v>16726.39</v>
      </c>
      <c r="BC46" s="378">
        <v>16485.650000000001</v>
      </c>
      <c r="BD46" s="379">
        <v>17456.650000000001</v>
      </c>
      <c r="BE46" s="377">
        <v>31678.22</v>
      </c>
      <c r="BF46" s="378">
        <v>15613.06</v>
      </c>
      <c r="BG46" s="378">
        <v>15755.44</v>
      </c>
      <c r="BH46" s="379">
        <v>14770.52</v>
      </c>
      <c r="BI46" s="377">
        <v>30012.29</v>
      </c>
      <c r="BJ46" s="378">
        <v>49351.32</v>
      </c>
      <c r="BK46" s="378">
        <v>22648.560000000001</v>
      </c>
      <c r="BL46" s="379">
        <v>27885.22</v>
      </c>
      <c r="BM46" s="377">
        <v>9752.2900000000009</v>
      </c>
      <c r="BN46" s="378">
        <v>10427.66</v>
      </c>
      <c r="BO46" s="378">
        <v>8970.18</v>
      </c>
      <c r="BP46" s="379">
        <v>8690.8799999999992</v>
      </c>
      <c r="BQ46" s="377">
        <v>10512.87</v>
      </c>
      <c r="BR46" s="378">
        <v>12338.62</v>
      </c>
      <c r="BS46" s="378">
        <v>12983.8</v>
      </c>
      <c r="BT46" s="379">
        <v>9787.11</v>
      </c>
      <c r="BU46" s="377">
        <v>26867.27</v>
      </c>
      <c r="BV46" s="378">
        <v>27191.25</v>
      </c>
      <c r="BW46" s="378">
        <v>26602.15</v>
      </c>
      <c r="BX46" s="379">
        <v>24059.25</v>
      </c>
    </row>
    <row r="47" spans="1:76" s="433" customFormat="1" x14ac:dyDescent="0.25">
      <c r="A47" s="1735"/>
      <c r="B47" s="372"/>
      <c r="C47" s="373"/>
      <c r="D47" s="373"/>
      <c r="E47" s="1738"/>
      <c r="F47" s="375" t="s">
        <v>370</v>
      </c>
      <c r="G47" s="376" t="s">
        <v>341</v>
      </c>
      <c r="H47" s="1140"/>
      <c r="I47" s="377">
        <v>14069.52</v>
      </c>
      <c r="J47" s="378">
        <v>15626.81</v>
      </c>
      <c r="K47" s="378">
        <v>19682.88</v>
      </c>
      <c r="L47" s="379">
        <v>24977.01</v>
      </c>
      <c r="M47" s="377">
        <v>28865.03</v>
      </c>
      <c r="N47" s="378">
        <v>43238.26</v>
      </c>
      <c r="O47" s="378">
        <v>47717.18</v>
      </c>
      <c r="P47" s="379">
        <v>25632.26</v>
      </c>
      <c r="Q47" s="377">
        <v>19800.02</v>
      </c>
      <c r="R47" s="378">
        <v>28194.67</v>
      </c>
      <c r="S47" s="378">
        <v>27534.54</v>
      </c>
      <c r="T47" s="379">
        <v>35745.58</v>
      </c>
      <c r="U47" s="377">
        <v>8298.43</v>
      </c>
      <c r="V47" s="378">
        <v>8366.59</v>
      </c>
      <c r="W47" s="378">
        <v>8847.44</v>
      </c>
      <c r="X47" s="379">
        <v>7933.76</v>
      </c>
      <c r="Y47" s="377">
        <v>59350.18</v>
      </c>
      <c r="Z47" s="378">
        <v>75589.97</v>
      </c>
      <c r="AA47" s="378">
        <v>142987.26999999999</v>
      </c>
      <c r="AB47" s="379">
        <v>206004.97</v>
      </c>
      <c r="AC47" s="377">
        <v>35015.42</v>
      </c>
      <c r="AD47" s="378">
        <v>34292.21</v>
      </c>
      <c r="AE47" s="378">
        <v>21676.18</v>
      </c>
      <c r="AF47" s="379">
        <v>21889.95</v>
      </c>
      <c r="AG47" s="377">
        <v>11078.01</v>
      </c>
      <c r="AH47" s="378">
        <v>12523.23</v>
      </c>
      <c r="AI47" s="378">
        <v>14863.17</v>
      </c>
      <c r="AJ47" s="379">
        <v>17861.669999999998</v>
      </c>
      <c r="AK47" s="377">
        <v>6697.58</v>
      </c>
      <c r="AL47" s="378">
        <v>6193.77</v>
      </c>
      <c r="AM47" s="378">
        <v>6629.04</v>
      </c>
      <c r="AN47" s="379">
        <v>5173.66</v>
      </c>
      <c r="AO47" s="377">
        <v>105835.32</v>
      </c>
      <c r="AP47" s="378">
        <v>123525.86</v>
      </c>
      <c r="AQ47" s="378">
        <v>135912.56</v>
      </c>
      <c r="AR47" s="379">
        <v>167519.66</v>
      </c>
      <c r="AS47" s="377">
        <v>83450.259999999995</v>
      </c>
      <c r="AT47" s="378">
        <v>136436.93</v>
      </c>
      <c r="AU47" s="378">
        <v>128614.25</v>
      </c>
      <c r="AV47" s="379">
        <v>126158.23</v>
      </c>
      <c r="AW47" s="377">
        <v>131572.09</v>
      </c>
      <c r="AX47" s="378">
        <v>181210.17</v>
      </c>
      <c r="AY47" s="378">
        <v>192727.76</v>
      </c>
      <c r="AZ47" s="379">
        <v>238317.61</v>
      </c>
      <c r="BA47" s="377">
        <v>23583.4</v>
      </c>
      <c r="BB47" s="378">
        <v>21482.82</v>
      </c>
      <c r="BC47" s="378">
        <v>35240.46</v>
      </c>
      <c r="BD47" s="379">
        <v>43659.53</v>
      </c>
      <c r="BE47" s="377">
        <v>20399.689999999999</v>
      </c>
      <c r="BF47" s="378">
        <v>21802.04</v>
      </c>
      <c r="BG47" s="378">
        <v>24781.9</v>
      </c>
      <c r="BH47" s="379">
        <v>15589.13</v>
      </c>
      <c r="BI47" s="377">
        <v>36212.46</v>
      </c>
      <c r="BJ47" s="378">
        <v>36943.19</v>
      </c>
      <c r="BK47" s="378">
        <v>38935.339999999997</v>
      </c>
      <c r="BL47" s="379">
        <v>33728.06</v>
      </c>
      <c r="BM47" s="377">
        <v>38845.379999999997</v>
      </c>
      <c r="BN47" s="378">
        <v>41711.07</v>
      </c>
      <c r="BO47" s="378">
        <v>33680.199999999997</v>
      </c>
      <c r="BP47" s="379">
        <v>31989.49</v>
      </c>
      <c r="BQ47" s="377">
        <v>24830.3</v>
      </c>
      <c r="BR47" s="378">
        <v>35650.370000000003</v>
      </c>
      <c r="BS47" s="378">
        <v>40773.24</v>
      </c>
      <c r="BT47" s="379">
        <v>43734.96</v>
      </c>
      <c r="BU47" s="377">
        <v>62273.279999999999</v>
      </c>
      <c r="BV47" s="378">
        <v>72171.25</v>
      </c>
      <c r="BW47" s="378">
        <v>67413.070000000007</v>
      </c>
      <c r="BX47" s="379">
        <v>67357.320000000007</v>
      </c>
    </row>
    <row r="48" spans="1:76" s="433" customFormat="1" x14ac:dyDescent="0.25">
      <c r="A48" s="1735"/>
      <c r="B48" s="372"/>
      <c r="C48" s="373"/>
      <c r="D48" s="373"/>
      <c r="E48" s="1738"/>
      <c r="F48" s="375" t="s">
        <v>371</v>
      </c>
      <c r="G48" s="376" t="s">
        <v>341</v>
      </c>
      <c r="H48" s="1140"/>
      <c r="I48" s="377">
        <v>0</v>
      </c>
      <c r="J48" s="378">
        <v>0</v>
      </c>
      <c r="K48" s="378">
        <v>0</v>
      </c>
      <c r="L48" s="379">
        <v>0</v>
      </c>
      <c r="M48" s="377">
        <v>0</v>
      </c>
      <c r="N48" s="378">
        <v>0</v>
      </c>
      <c r="O48" s="378">
        <v>0</v>
      </c>
      <c r="P48" s="379">
        <v>0</v>
      </c>
      <c r="Q48" s="377">
        <v>0</v>
      </c>
      <c r="R48" s="378">
        <v>0</v>
      </c>
      <c r="S48" s="378">
        <v>0</v>
      </c>
      <c r="T48" s="379">
        <v>0</v>
      </c>
      <c r="U48" s="377">
        <v>0</v>
      </c>
      <c r="V48" s="378">
        <v>0</v>
      </c>
      <c r="W48" s="378">
        <v>0</v>
      </c>
      <c r="X48" s="379">
        <v>0</v>
      </c>
      <c r="Y48" s="377">
        <v>0</v>
      </c>
      <c r="Z48" s="378">
        <v>0</v>
      </c>
      <c r="AA48" s="378">
        <v>0</v>
      </c>
      <c r="AB48" s="379">
        <v>0</v>
      </c>
      <c r="AC48" s="377">
        <v>0</v>
      </c>
      <c r="AD48" s="378">
        <v>0</v>
      </c>
      <c r="AE48" s="378">
        <v>0</v>
      </c>
      <c r="AF48" s="379">
        <v>0</v>
      </c>
      <c r="AG48" s="377">
        <v>0</v>
      </c>
      <c r="AH48" s="378">
        <v>0</v>
      </c>
      <c r="AI48" s="378">
        <v>0</v>
      </c>
      <c r="AJ48" s="379">
        <v>0</v>
      </c>
      <c r="AK48" s="377">
        <v>0</v>
      </c>
      <c r="AL48" s="378">
        <v>0</v>
      </c>
      <c r="AM48" s="378">
        <v>0</v>
      </c>
      <c r="AN48" s="379">
        <v>0</v>
      </c>
      <c r="AO48" s="377">
        <v>0</v>
      </c>
      <c r="AP48" s="378">
        <v>0</v>
      </c>
      <c r="AQ48" s="378">
        <v>0</v>
      </c>
      <c r="AR48" s="379">
        <v>0</v>
      </c>
      <c r="AS48" s="377">
        <v>0</v>
      </c>
      <c r="AT48" s="378">
        <v>0</v>
      </c>
      <c r="AU48" s="378">
        <v>0</v>
      </c>
      <c r="AV48" s="379">
        <v>0</v>
      </c>
      <c r="AW48" s="377">
        <v>0</v>
      </c>
      <c r="AX48" s="378">
        <v>0</v>
      </c>
      <c r="AY48" s="378">
        <v>0</v>
      </c>
      <c r="AZ48" s="379">
        <v>0</v>
      </c>
      <c r="BA48" s="377">
        <v>0</v>
      </c>
      <c r="BB48" s="378">
        <v>0</v>
      </c>
      <c r="BC48" s="378">
        <v>0</v>
      </c>
      <c r="BD48" s="379">
        <v>0</v>
      </c>
      <c r="BE48" s="377">
        <v>0</v>
      </c>
      <c r="BF48" s="378">
        <v>0</v>
      </c>
      <c r="BG48" s="378">
        <v>0</v>
      </c>
      <c r="BH48" s="379">
        <v>0</v>
      </c>
      <c r="BI48" s="377">
        <v>0</v>
      </c>
      <c r="BJ48" s="378">
        <v>0</v>
      </c>
      <c r="BK48" s="378">
        <v>0</v>
      </c>
      <c r="BL48" s="379">
        <v>0</v>
      </c>
      <c r="BM48" s="377">
        <v>0</v>
      </c>
      <c r="BN48" s="378">
        <v>0</v>
      </c>
      <c r="BO48" s="378">
        <v>0</v>
      </c>
      <c r="BP48" s="379">
        <v>0</v>
      </c>
      <c r="BQ48" s="377">
        <v>0</v>
      </c>
      <c r="BR48" s="378">
        <v>0</v>
      </c>
      <c r="BS48" s="378">
        <v>0</v>
      </c>
      <c r="BT48" s="379">
        <v>0</v>
      </c>
      <c r="BU48" s="377">
        <v>0</v>
      </c>
      <c r="BV48" s="378">
        <v>0</v>
      </c>
      <c r="BW48" s="378">
        <v>0</v>
      </c>
      <c r="BX48" s="379">
        <v>0</v>
      </c>
    </row>
    <row r="49" spans="1:76" s="433" customFormat="1" x14ac:dyDescent="0.25">
      <c r="A49" s="1735"/>
      <c r="B49" s="372"/>
      <c r="C49" s="373"/>
      <c r="D49" s="373"/>
      <c r="E49" s="1738"/>
      <c r="F49" s="375" t="s">
        <v>372</v>
      </c>
      <c r="G49" s="376" t="s">
        <v>341</v>
      </c>
      <c r="H49" s="1140"/>
      <c r="I49" s="377">
        <v>5601.95</v>
      </c>
      <c r="J49" s="378">
        <v>6822.77</v>
      </c>
      <c r="K49" s="378">
        <v>1236</v>
      </c>
      <c r="L49" s="379">
        <v>3115.8</v>
      </c>
      <c r="M49" s="377">
        <v>554.20000000000005</v>
      </c>
      <c r="N49" s="378">
        <v>3252.52</v>
      </c>
      <c r="O49" s="378">
        <v>3426.94</v>
      </c>
      <c r="P49" s="379">
        <v>2956.19</v>
      </c>
      <c r="Q49" s="377">
        <v>7123.35</v>
      </c>
      <c r="R49" s="378">
        <v>3603.62</v>
      </c>
      <c r="S49" s="378">
        <v>4267.38</v>
      </c>
      <c r="T49" s="379">
        <v>549.04999999999995</v>
      </c>
      <c r="U49" s="377">
        <v>1316.39</v>
      </c>
      <c r="V49" s="378">
        <v>761.62</v>
      </c>
      <c r="W49" s="378">
        <v>3774.87</v>
      </c>
      <c r="X49" s="379">
        <v>1296.31</v>
      </c>
      <c r="Y49" s="377">
        <v>2733.53</v>
      </c>
      <c r="Z49" s="378">
        <v>996.6</v>
      </c>
      <c r="AA49" s="378">
        <v>3079.14</v>
      </c>
      <c r="AB49" s="379">
        <v>21065.03</v>
      </c>
      <c r="AC49" s="377">
        <v>1376.63</v>
      </c>
      <c r="AD49" s="378">
        <v>2595.1999999999998</v>
      </c>
      <c r="AE49" s="378">
        <v>3303.44</v>
      </c>
      <c r="AF49" s="379">
        <v>5768.23</v>
      </c>
      <c r="AG49" s="377">
        <v>814.59</v>
      </c>
      <c r="AH49" s="378">
        <v>3080.52</v>
      </c>
      <c r="AI49" s="378">
        <v>841.51</v>
      </c>
      <c r="AJ49" s="379">
        <v>1167.0999999999999</v>
      </c>
      <c r="AK49" s="377">
        <v>309.55</v>
      </c>
      <c r="AL49" s="378">
        <v>2022.6</v>
      </c>
      <c r="AM49" s="378">
        <v>4126.74</v>
      </c>
      <c r="AN49" s="379">
        <v>1819.06</v>
      </c>
      <c r="AO49" s="377">
        <v>2252.31</v>
      </c>
      <c r="AP49" s="378">
        <v>4674.95</v>
      </c>
      <c r="AQ49" s="378">
        <v>3410.55</v>
      </c>
      <c r="AR49" s="379">
        <v>215.6</v>
      </c>
      <c r="AS49" s="377">
        <v>5611.84</v>
      </c>
      <c r="AT49" s="378">
        <v>8747.06</v>
      </c>
      <c r="AU49" s="378">
        <v>9189.65</v>
      </c>
      <c r="AV49" s="379">
        <v>5097.43</v>
      </c>
      <c r="AW49" s="377">
        <v>0</v>
      </c>
      <c r="AX49" s="378">
        <v>7690.4</v>
      </c>
      <c r="AY49" s="378">
        <v>9143.2099999999991</v>
      </c>
      <c r="AZ49" s="379">
        <v>3887.02</v>
      </c>
      <c r="BA49" s="377">
        <v>3898.81</v>
      </c>
      <c r="BB49" s="378">
        <v>255</v>
      </c>
      <c r="BC49" s="378">
        <v>1081.07</v>
      </c>
      <c r="BD49" s="379">
        <v>380</v>
      </c>
      <c r="BE49" s="377">
        <v>347</v>
      </c>
      <c r="BF49" s="378">
        <v>615</v>
      </c>
      <c r="BG49" s="378">
        <v>9611.16</v>
      </c>
      <c r="BH49" s="379">
        <v>1088.31</v>
      </c>
      <c r="BI49" s="377">
        <v>952.5</v>
      </c>
      <c r="BJ49" s="378">
        <v>494</v>
      </c>
      <c r="BK49" s="378">
        <v>525</v>
      </c>
      <c r="BL49" s="379">
        <v>162</v>
      </c>
      <c r="BM49" s="377">
        <v>0</v>
      </c>
      <c r="BN49" s="378">
        <v>0</v>
      </c>
      <c r="BO49" s="378">
        <v>0</v>
      </c>
      <c r="BP49" s="379">
        <v>0</v>
      </c>
      <c r="BQ49" s="377">
        <v>255</v>
      </c>
      <c r="BR49" s="378">
        <v>355.9</v>
      </c>
      <c r="BS49" s="378">
        <v>1822.52</v>
      </c>
      <c r="BT49" s="379">
        <v>120</v>
      </c>
      <c r="BU49" s="377">
        <v>1964.5</v>
      </c>
      <c r="BV49" s="378">
        <v>2854</v>
      </c>
      <c r="BW49" s="378">
        <v>1380.25</v>
      </c>
      <c r="BX49" s="379">
        <v>2240.3000000000002</v>
      </c>
    </row>
    <row r="50" spans="1:76" s="433" customFormat="1" x14ac:dyDescent="0.25">
      <c r="A50" s="1735"/>
      <c r="B50" s="372"/>
      <c r="C50" s="373"/>
      <c r="D50" s="373"/>
      <c r="E50" s="1738"/>
      <c r="F50" s="375" t="s">
        <v>373</v>
      </c>
      <c r="G50" s="376" t="s">
        <v>341</v>
      </c>
      <c r="H50" s="1140"/>
      <c r="I50" s="377">
        <v>826.95</v>
      </c>
      <c r="J50" s="378">
        <v>542.87</v>
      </c>
      <c r="K50" s="378">
        <v>1847.89</v>
      </c>
      <c r="L50" s="379">
        <v>2073.54</v>
      </c>
      <c r="M50" s="377">
        <v>0</v>
      </c>
      <c r="N50" s="378">
        <v>0</v>
      </c>
      <c r="O50" s="378">
        <v>0</v>
      </c>
      <c r="P50" s="379">
        <v>0</v>
      </c>
      <c r="Q50" s="377">
        <v>0</v>
      </c>
      <c r="R50" s="378">
        <v>1265</v>
      </c>
      <c r="S50" s="378">
        <v>10184.08</v>
      </c>
      <c r="T50" s="379">
        <v>73.55</v>
      </c>
      <c r="U50" s="377">
        <v>3656.41</v>
      </c>
      <c r="V50" s="378">
        <v>4891.18</v>
      </c>
      <c r="W50" s="378">
        <v>4436.5200000000004</v>
      </c>
      <c r="X50" s="379">
        <v>4208.96</v>
      </c>
      <c r="Y50" s="377">
        <v>30421.86</v>
      </c>
      <c r="Z50" s="378">
        <v>11988.26</v>
      </c>
      <c r="AA50" s="378">
        <v>56500.08</v>
      </c>
      <c r="AB50" s="379">
        <v>41426.720000000001</v>
      </c>
      <c r="AC50" s="377">
        <v>18130.04</v>
      </c>
      <c r="AD50" s="378">
        <v>8457.6</v>
      </c>
      <c r="AE50" s="378">
        <v>21423.29</v>
      </c>
      <c r="AF50" s="379">
        <v>7804.91</v>
      </c>
      <c r="AG50" s="377">
        <v>8392.7099999999991</v>
      </c>
      <c r="AH50" s="378">
        <v>7835.2</v>
      </c>
      <c r="AI50" s="378">
        <v>14676.84</v>
      </c>
      <c r="AJ50" s="379">
        <v>18194.52</v>
      </c>
      <c r="AK50" s="377">
        <v>9604.14</v>
      </c>
      <c r="AL50" s="378">
        <v>17538.11</v>
      </c>
      <c r="AM50" s="378">
        <v>85609.53</v>
      </c>
      <c r="AN50" s="379">
        <v>29855.41</v>
      </c>
      <c r="AO50" s="377">
        <v>2799.34</v>
      </c>
      <c r="AP50" s="378">
        <v>3208.4</v>
      </c>
      <c r="AQ50" s="378">
        <v>548.25</v>
      </c>
      <c r="AR50" s="379">
        <v>989.7</v>
      </c>
      <c r="AS50" s="377">
        <v>26621.61</v>
      </c>
      <c r="AT50" s="378">
        <v>25593.94</v>
      </c>
      <c r="AU50" s="378">
        <v>23762.05</v>
      </c>
      <c r="AV50" s="379">
        <v>12461.49</v>
      </c>
      <c r="AW50" s="377">
        <v>46139.67</v>
      </c>
      <c r="AX50" s="378">
        <v>39021.440000000002</v>
      </c>
      <c r="AY50" s="378">
        <v>56265.26</v>
      </c>
      <c r="AZ50" s="379">
        <v>61034.93</v>
      </c>
      <c r="BA50" s="377">
        <v>18431.95</v>
      </c>
      <c r="BB50" s="378">
        <v>17678.75</v>
      </c>
      <c r="BC50" s="378">
        <v>29281.18</v>
      </c>
      <c r="BD50" s="379">
        <v>9711.33</v>
      </c>
      <c r="BE50" s="377">
        <v>0</v>
      </c>
      <c r="BF50" s="378">
        <v>455.05</v>
      </c>
      <c r="BG50" s="378">
        <v>50.05</v>
      </c>
      <c r="BH50" s="379">
        <v>0</v>
      </c>
      <c r="BI50" s="377">
        <v>13845.14</v>
      </c>
      <c r="BJ50" s="378">
        <v>16309.5</v>
      </c>
      <c r="BK50" s="378">
        <v>22170.38</v>
      </c>
      <c r="BL50" s="379">
        <v>12459.28</v>
      </c>
      <c r="BM50" s="377">
        <v>3637.75</v>
      </c>
      <c r="BN50" s="378">
        <v>5407.28</v>
      </c>
      <c r="BO50" s="378">
        <v>7835.7</v>
      </c>
      <c r="BP50" s="379">
        <v>3249.85</v>
      </c>
      <c r="BQ50" s="377">
        <v>35519.410000000003</v>
      </c>
      <c r="BR50" s="378">
        <v>29641.47</v>
      </c>
      <c r="BS50" s="378">
        <v>35881.019999999997</v>
      </c>
      <c r="BT50" s="379">
        <v>28363.65</v>
      </c>
      <c r="BU50" s="377">
        <v>15488.43</v>
      </c>
      <c r="BV50" s="378">
        <v>14909.01</v>
      </c>
      <c r="BW50" s="378">
        <v>19724.759999999998</v>
      </c>
      <c r="BX50" s="379">
        <v>36759.760000000002</v>
      </c>
    </row>
    <row r="51" spans="1:76" s="433" customFormat="1" x14ac:dyDescent="0.25">
      <c r="A51" s="1735"/>
      <c r="B51" s="372"/>
      <c r="C51" s="373"/>
      <c r="D51" s="373"/>
      <c r="E51" s="1738"/>
      <c r="F51" s="375" t="s">
        <v>374</v>
      </c>
      <c r="G51" s="376" t="s">
        <v>341</v>
      </c>
      <c r="H51" s="1140"/>
      <c r="I51" s="377">
        <v>1599.76</v>
      </c>
      <c r="J51" s="378">
        <v>2509.9699999999998</v>
      </c>
      <c r="K51" s="378">
        <v>4203.42</v>
      </c>
      <c r="L51" s="379">
        <v>5949.68</v>
      </c>
      <c r="M51" s="377">
        <v>7238.89</v>
      </c>
      <c r="N51" s="378">
        <v>10018.17</v>
      </c>
      <c r="O51" s="378">
        <v>16844.14</v>
      </c>
      <c r="P51" s="379">
        <v>15321.86</v>
      </c>
      <c r="Q51" s="377">
        <v>413.15</v>
      </c>
      <c r="R51" s="378">
        <v>758.75</v>
      </c>
      <c r="S51" s="378">
        <v>718.24</v>
      </c>
      <c r="T51" s="379">
        <v>376.02</v>
      </c>
      <c r="U51" s="377">
        <v>3096.18</v>
      </c>
      <c r="V51" s="378">
        <v>2948.61</v>
      </c>
      <c r="W51" s="378">
        <v>3163.83</v>
      </c>
      <c r="X51" s="379">
        <v>3242.31</v>
      </c>
      <c r="Y51" s="377">
        <v>14978.39</v>
      </c>
      <c r="Z51" s="378">
        <v>19702.45</v>
      </c>
      <c r="AA51" s="378">
        <v>53950.14</v>
      </c>
      <c r="AB51" s="379">
        <v>34205.699999999997</v>
      </c>
      <c r="AC51" s="377">
        <v>1123.6400000000001</v>
      </c>
      <c r="AD51" s="378">
        <v>956.79</v>
      </c>
      <c r="AE51" s="378">
        <v>2864.82</v>
      </c>
      <c r="AF51" s="379">
        <v>2317.2199999999998</v>
      </c>
      <c r="AG51" s="377">
        <v>3061.97</v>
      </c>
      <c r="AH51" s="378">
        <v>12262.83</v>
      </c>
      <c r="AI51" s="378">
        <v>11608.63</v>
      </c>
      <c r="AJ51" s="379">
        <v>12506.78</v>
      </c>
      <c r="AK51" s="377">
        <v>4625.93</v>
      </c>
      <c r="AL51" s="378">
        <v>4351.3500000000004</v>
      </c>
      <c r="AM51" s="378">
        <v>5753.72</v>
      </c>
      <c r="AN51" s="379">
        <v>11897.32</v>
      </c>
      <c r="AO51" s="377">
        <v>3424.01</v>
      </c>
      <c r="AP51" s="378">
        <v>3443.6</v>
      </c>
      <c r="AQ51" s="378">
        <v>5646.12</v>
      </c>
      <c r="AR51" s="379">
        <v>6334.8</v>
      </c>
      <c r="AS51" s="377">
        <v>1813.53</v>
      </c>
      <c r="AT51" s="378">
        <v>2191.36</v>
      </c>
      <c r="AU51" s="378">
        <v>1779.93</v>
      </c>
      <c r="AV51" s="379">
        <v>3912.53</v>
      </c>
      <c r="AW51" s="377">
        <v>0</v>
      </c>
      <c r="AX51" s="378">
        <v>15689.11</v>
      </c>
      <c r="AY51" s="378">
        <v>19272.669999999998</v>
      </c>
      <c r="AZ51" s="379">
        <v>19507.97</v>
      </c>
      <c r="BA51" s="377">
        <v>1483.95</v>
      </c>
      <c r="BB51" s="378">
        <v>2401.39</v>
      </c>
      <c r="BC51" s="378">
        <v>2850.82</v>
      </c>
      <c r="BD51" s="379">
        <v>2682.56</v>
      </c>
      <c r="BE51" s="377">
        <v>4225.01</v>
      </c>
      <c r="BF51" s="378">
        <v>5215.71</v>
      </c>
      <c r="BG51" s="378">
        <v>7665.06</v>
      </c>
      <c r="BH51" s="379">
        <v>7932.99</v>
      </c>
      <c r="BI51" s="377">
        <v>3398.34</v>
      </c>
      <c r="BJ51" s="378">
        <v>2886.15</v>
      </c>
      <c r="BK51" s="378">
        <v>4613.79</v>
      </c>
      <c r="BL51" s="379">
        <v>8980.09</v>
      </c>
      <c r="BM51" s="377">
        <v>3307.22</v>
      </c>
      <c r="BN51" s="378">
        <v>4964.26</v>
      </c>
      <c r="BO51" s="378">
        <v>1556.62</v>
      </c>
      <c r="BP51" s="379">
        <v>858.81</v>
      </c>
      <c r="BQ51" s="377">
        <v>26936.58</v>
      </c>
      <c r="BR51" s="378">
        <v>34163.440000000002</v>
      </c>
      <c r="BS51" s="378">
        <v>29450.52</v>
      </c>
      <c r="BT51" s="379">
        <v>34347.129999999997</v>
      </c>
      <c r="BU51" s="377">
        <v>1730.29</v>
      </c>
      <c r="BV51" s="378">
        <v>1441.93</v>
      </c>
      <c r="BW51" s="378">
        <v>2696.12</v>
      </c>
      <c r="BX51" s="379">
        <v>5540.84</v>
      </c>
    </row>
    <row r="52" spans="1:76" s="433" customFormat="1" x14ac:dyDescent="0.25">
      <c r="A52" s="1735"/>
      <c r="B52" s="372"/>
      <c r="C52" s="373"/>
      <c r="D52" s="373"/>
      <c r="E52" s="1738"/>
      <c r="F52" s="375" t="s">
        <v>375</v>
      </c>
      <c r="G52" s="376" t="s">
        <v>341</v>
      </c>
      <c r="H52" s="1140"/>
      <c r="I52" s="377">
        <v>13509.85</v>
      </c>
      <c r="J52" s="378">
        <v>216898.04</v>
      </c>
      <c r="K52" s="378">
        <v>248595.03</v>
      </c>
      <c r="L52" s="379">
        <v>270371.33</v>
      </c>
      <c r="M52" s="377">
        <v>0</v>
      </c>
      <c r="N52" s="378">
        <v>0</v>
      </c>
      <c r="O52" s="378">
        <v>0</v>
      </c>
      <c r="P52" s="379">
        <v>0</v>
      </c>
      <c r="Q52" s="377">
        <v>8942.84</v>
      </c>
      <c r="R52" s="378">
        <v>18806.87</v>
      </c>
      <c r="S52" s="378">
        <v>20925.27</v>
      </c>
      <c r="T52" s="379">
        <v>31923.03</v>
      </c>
      <c r="U52" s="377">
        <v>1082.47</v>
      </c>
      <c r="V52" s="378">
        <v>3207.25</v>
      </c>
      <c r="W52" s="378">
        <v>50</v>
      </c>
      <c r="X52" s="379">
        <v>6149.42</v>
      </c>
      <c r="Y52" s="377">
        <v>1218.43</v>
      </c>
      <c r="Z52" s="378">
        <v>1635.19</v>
      </c>
      <c r="AA52" s="378">
        <v>6290.65</v>
      </c>
      <c r="AB52" s="379">
        <v>2785.73</v>
      </c>
      <c r="AC52" s="377">
        <v>395595.49</v>
      </c>
      <c r="AD52" s="378">
        <v>429745.71</v>
      </c>
      <c r="AE52" s="378">
        <v>25.55</v>
      </c>
      <c r="AF52" s="379">
        <v>0</v>
      </c>
      <c r="AG52" s="377">
        <v>7762.71</v>
      </c>
      <c r="AH52" s="378">
        <v>13721.27</v>
      </c>
      <c r="AI52" s="378">
        <v>16933.07</v>
      </c>
      <c r="AJ52" s="379">
        <v>18808.48</v>
      </c>
      <c r="AK52" s="377">
        <v>346.62</v>
      </c>
      <c r="AL52" s="378">
        <v>1386.48</v>
      </c>
      <c r="AM52" s="378">
        <v>1386.48</v>
      </c>
      <c r="AN52" s="379">
        <v>1485.48</v>
      </c>
      <c r="AO52" s="377">
        <v>89.62</v>
      </c>
      <c r="AP52" s="378">
        <v>89.62</v>
      </c>
      <c r="AQ52" s="378">
        <v>11578.33</v>
      </c>
      <c r="AR52" s="379">
        <v>224</v>
      </c>
      <c r="AS52" s="377">
        <v>0</v>
      </c>
      <c r="AT52" s="378">
        <v>0</v>
      </c>
      <c r="AU52" s="378">
        <v>0</v>
      </c>
      <c r="AV52" s="379">
        <v>0</v>
      </c>
      <c r="AW52" s="377">
        <v>277036.94</v>
      </c>
      <c r="AX52" s="378">
        <v>216404.63</v>
      </c>
      <c r="AY52" s="378">
        <v>257234.15</v>
      </c>
      <c r="AZ52" s="379">
        <v>185869.72</v>
      </c>
      <c r="BA52" s="377">
        <v>12226.8</v>
      </c>
      <c r="BB52" s="378">
        <v>2147.8000000000002</v>
      </c>
      <c r="BC52" s="378">
        <v>1132.1400000000001</v>
      </c>
      <c r="BD52" s="379">
        <v>0</v>
      </c>
      <c r="BE52" s="377">
        <v>15816.86</v>
      </c>
      <c r="BF52" s="378">
        <v>120.64</v>
      </c>
      <c r="BG52" s="378">
        <v>135</v>
      </c>
      <c r="BH52" s="379">
        <v>418</v>
      </c>
      <c r="BI52" s="377">
        <v>1832.34</v>
      </c>
      <c r="BJ52" s="378">
        <v>3980.46</v>
      </c>
      <c r="BK52" s="378">
        <v>7279.28</v>
      </c>
      <c r="BL52" s="379">
        <v>4179.6000000000004</v>
      </c>
      <c r="BM52" s="377">
        <v>0</v>
      </c>
      <c r="BN52" s="378">
        <v>0</v>
      </c>
      <c r="BO52" s="378">
        <v>0</v>
      </c>
      <c r="BP52" s="379">
        <v>60.8</v>
      </c>
      <c r="BQ52" s="377">
        <v>0</v>
      </c>
      <c r="BR52" s="378">
        <v>0</v>
      </c>
      <c r="BS52" s="378">
        <v>0</v>
      </c>
      <c r="BT52" s="379">
        <v>30</v>
      </c>
      <c r="BU52" s="377">
        <v>48972.74</v>
      </c>
      <c r="BV52" s="378">
        <v>50448.26</v>
      </c>
      <c r="BW52" s="378">
        <v>97843.85</v>
      </c>
      <c r="BX52" s="379">
        <v>51140.59</v>
      </c>
    </row>
    <row r="53" spans="1:76" x14ac:dyDescent="0.25">
      <c r="A53" s="1735"/>
      <c r="B53" s="173" t="s">
        <v>158</v>
      </c>
      <c r="C53" s="1734" t="s">
        <v>53</v>
      </c>
      <c r="D53" s="1734"/>
      <c r="E53" s="1734"/>
      <c r="F53" s="1734"/>
      <c r="G53" s="358" t="s">
        <v>341</v>
      </c>
      <c r="H53" s="1137">
        <f>+'1.3.DR'!C14</f>
        <v>0</v>
      </c>
      <c r="I53" s="369">
        <v>1096179.95</v>
      </c>
      <c r="J53" s="370">
        <v>1127429.73</v>
      </c>
      <c r="K53" s="370">
        <v>1239070.68</v>
      </c>
      <c r="L53" s="371">
        <v>1255220.1399999999</v>
      </c>
      <c r="M53" s="369">
        <v>558652.01</v>
      </c>
      <c r="N53" s="370">
        <v>587319.16</v>
      </c>
      <c r="O53" s="370">
        <v>814547.88</v>
      </c>
      <c r="P53" s="371">
        <v>1244686.3999999999</v>
      </c>
      <c r="Q53" s="369">
        <v>576613.01</v>
      </c>
      <c r="R53" s="370">
        <v>699111.92</v>
      </c>
      <c r="S53" s="370">
        <v>877220.69</v>
      </c>
      <c r="T53" s="371">
        <v>938357.76000000001</v>
      </c>
      <c r="U53" s="369">
        <v>908704.46</v>
      </c>
      <c r="V53" s="370">
        <v>1060855.32</v>
      </c>
      <c r="W53" s="370">
        <v>1264255.47</v>
      </c>
      <c r="X53" s="371">
        <v>1313385.21</v>
      </c>
      <c r="Y53" s="369">
        <v>2189787.54</v>
      </c>
      <c r="Z53" s="370">
        <v>3282864.63</v>
      </c>
      <c r="AA53" s="370">
        <v>5103371.5</v>
      </c>
      <c r="AB53" s="371">
        <v>6590030.6699999999</v>
      </c>
      <c r="AC53" s="369">
        <v>2633264.4700000002</v>
      </c>
      <c r="AD53" s="370">
        <v>2461306.13</v>
      </c>
      <c r="AE53" s="370">
        <v>2316302.0699999998</v>
      </c>
      <c r="AF53" s="371">
        <v>2125546.06</v>
      </c>
      <c r="AG53" s="369">
        <v>454588.07</v>
      </c>
      <c r="AH53" s="370">
        <v>517492.8</v>
      </c>
      <c r="AI53" s="370">
        <v>613569.96</v>
      </c>
      <c r="AJ53" s="371">
        <v>756345.06</v>
      </c>
      <c r="AK53" s="369">
        <v>532720.5</v>
      </c>
      <c r="AL53" s="370">
        <v>565435.80000000005</v>
      </c>
      <c r="AM53" s="370">
        <v>626012.11</v>
      </c>
      <c r="AN53" s="371">
        <v>724664.26</v>
      </c>
      <c r="AO53" s="369">
        <v>967413.09</v>
      </c>
      <c r="AP53" s="370">
        <v>808675.52</v>
      </c>
      <c r="AQ53" s="370">
        <v>1413662.16</v>
      </c>
      <c r="AR53" s="371">
        <v>2030159.5</v>
      </c>
      <c r="AS53" s="369">
        <v>822386.75</v>
      </c>
      <c r="AT53" s="370">
        <v>1103238.6000000001</v>
      </c>
      <c r="AU53" s="370">
        <v>1652964.83</v>
      </c>
      <c r="AV53" s="371">
        <v>1518205.54</v>
      </c>
      <c r="AW53" s="369">
        <v>2548241.58</v>
      </c>
      <c r="AX53" s="370">
        <v>2538937.1800000002</v>
      </c>
      <c r="AY53" s="370">
        <v>2792225.98</v>
      </c>
      <c r="AZ53" s="371">
        <v>3056160.46</v>
      </c>
      <c r="BA53" s="369">
        <v>740217.16</v>
      </c>
      <c r="BB53" s="370">
        <v>764344.43</v>
      </c>
      <c r="BC53" s="370">
        <v>1027542.1</v>
      </c>
      <c r="BD53" s="371">
        <v>1094458.05</v>
      </c>
      <c r="BE53" s="369">
        <v>1037531.6</v>
      </c>
      <c r="BF53" s="370">
        <v>1118915.54</v>
      </c>
      <c r="BG53" s="370">
        <v>1223762.23</v>
      </c>
      <c r="BH53" s="371">
        <v>1507019.08</v>
      </c>
      <c r="BI53" s="369">
        <v>2001873.03</v>
      </c>
      <c r="BJ53" s="370">
        <v>1986866.58</v>
      </c>
      <c r="BK53" s="370">
        <v>2013080.78</v>
      </c>
      <c r="BL53" s="371">
        <v>1941542.01</v>
      </c>
      <c r="BM53" s="369">
        <v>1098516.6299999999</v>
      </c>
      <c r="BN53" s="370">
        <v>1154976.6000000001</v>
      </c>
      <c r="BO53" s="370">
        <v>1207818.03</v>
      </c>
      <c r="BP53" s="371">
        <v>1313954.28</v>
      </c>
      <c r="BQ53" s="369">
        <v>2587929.2000000002</v>
      </c>
      <c r="BR53" s="370">
        <v>3021635.9</v>
      </c>
      <c r="BS53" s="370">
        <v>3152474.99</v>
      </c>
      <c r="BT53" s="371">
        <v>3480976.52</v>
      </c>
      <c r="BU53" s="369">
        <v>1620253.48</v>
      </c>
      <c r="BV53" s="370">
        <v>1693919.67</v>
      </c>
      <c r="BW53" s="370">
        <v>1745152.46</v>
      </c>
      <c r="BX53" s="371">
        <v>1773364.19</v>
      </c>
    </row>
    <row r="54" spans="1:76" x14ac:dyDescent="0.25">
      <c r="A54" s="1735"/>
      <c r="B54" s="173" t="s">
        <v>160</v>
      </c>
      <c r="C54" s="1734" t="s">
        <v>54</v>
      </c>
      <c r="D54" s="1734"/>
      <c r="E54" s="1734"/>
      <c r="F54" s="1734"/>
      <c r="G54" s="358" t="s">
        <v>341</v>
      </c>
      <c r="H54" s="1137">
        <f>+'1.3.DR'!C15</f>
        <v>0</v>
      </c>
      <c r="I54" s="369">
        <v>0</v>
      </c>
      <c r="J54" s="370">
        <v>0</v>
      </c>
      <c r="K54" s="370">
        <v>0</v>
      </c>
      <c r="L54" s="371">
        <v>0</v>
      </c>
      <c r="M54" s="369">
        <v>0</v>
      </c>
      <c r="N54" s="370">
        <v>0</v>
      </c>
      <c r="O54" s="370">
        <v>0</v>
      </c>
      <c r="P54" s="371">
        <v>0</v>
      </c>
      <c r="Q54" s="369">
        <v>0</v>
      </c>
      <c r="R54" s="370">
        <v>0</v>
      </c>
      <c r="S54" s="370">
        <v>0</v>
      </c>
      <c r="T54" s="371">
        <v>0</v>
      </c>
      <c r="U54" s="369">
        <v>-117614.59</v>
      </c>
      <c r="V54" s="370">
        <v>8906.85</v>
      </c>
      <c r="W54" s="370">
        <v>-9583.3700000000008</v>
      </c>
      <c r="X54" s="371">
        <v>-9156.89</v>
      </c>
      <c r="Y54" s="369">
        <v>50333.03</v>
      </c>
      <c r="Z54" s="370">
        <v>-50333.03</v>
      </c>
      <c r="AA54" s="370">
        <v>0</v>
      </c>
      <c r="AB54" s="371">
        <v>0</v>
      </c>
      <c r="AC54" s="369">
        <v>0</v>
      </c>
      <c r="AD54" s="370">
        <v>0</v>
      </c>
      <c r="AE54" s="370">
        <v>0</v>
      </c>
      <c r="AF54" s="371">
        <v>0</v>
      </c>
      <c r="AG54" s="369">
        <v>0</v>
      </c>
      <c r="AH54" s="370">
        <v>0</v>
      </c>
      <c r="AI54" s="370">
        <v>0</v>
      </c>
      <c r="AJ54" s="371">
        <v>0</v>
      </c>
      <c r="AK54" s="369">
        <v>0</v>
      </c>
      <c r="AL54" s="370">
        <v>0</v>
      </c>
      <c r="AM54" s="370">
        <v>0</v>
      </c>
      <c r="AN54" s="371">
        <v>0</v>
      </c>
      <c r="AO54" s="369">
        <v>0</v>
      </c>
      <c r="AP54" s="370">
        <v>0</v>
      </c>
      <c r="AQ54" s="370">
        <v>0</v>
      </c>
      <c r="AR54" s="371">
        <v>0</v>
      </c>
      <c r="AS54" s="369">
        <v>0</v>
      </c>
      <c r="AT54" s="370">
        <v>0</v>
      </c>
      <c r="AU54" s="370">
        <v>0</v>
      </c>
      <c r="AV54" s="371">
        <v>0</v>
      </c>
      <c r="AW54" s="369">
        <v>0</v>
      </c>
      <c r="AX54" s="370">
        <v>0</v>
      </c>
      <c r="AY54" s="370">
        <v>0</v>
      </c>
      <c r="AZ54" s="371">
        <v>0</v>
      </c>
      <c r="BA54" s="369">
        <v>0</v>
      </c>
      <c r="BB54" s="370">
        <v>0</v>
      </c>
      <c r="BC54" s="370">
        <v>0</v>
      </c>
      <c r="BD54" s="371">
        <v>0</v>
      </c>
      <c r="BE54" s="369">
        <v>0</v>
      </c>
      <c r="BF54" s="370">
        <v>0</v>
      </c>
      <c r="BG54" s="370">
        <v>0</v>
      </c>
      <c r="BH54" s="371">
        <v>0</v>
      </c>
      <c r="BI54" s="369">
        <v>0</v>
      </c>
      <c r="BJ54" s="370">
        <v>0</v>
      </c>
      <c r="BK54" s="370">
        <v>0</v>
      </c>
      <c r="BL54" s="371">
        <v>0</v>
      </c>
      <c r="BM54" s="369">
        <v>0</v>
      </c>
      <c r="BN54" s="370">
        <v>0</v>
      </c>
      <c r="BO54" s="370">
        <v>0</v>
      </c>
      <c r="BP54" s="371">
        <v>0</v>
      </c>
      <c r="BQ54" s="369">
        <v>0</v>
      </c>
      <c r="BR54" s="370">
        <v>0</v>
      </c>
      <c r="BS54" s="370">
        <v>0</v>
      </c>
      <c r="BT54" s="371">
        <v>0</v>
      </c>
      <c r="BU54" s="369">
        <v>13500</v>
      </c>
      <c r="BV54" s="370">
        <v>-1000</v>
      </c>
      <c r="BW54" s="370">
        <v>0</v>
      </c>
      <c r="BX54" s="371">
        <v>-5000</v>
      </c>
    </row>
    <row r="55" spans="1:76" x14ac:dyDescent="0.25">
      <c r="A55" s="1735"/>
      <c r="B55" s="173" t="s">
        <v>160</v>
      </c>
      <c r="C55" s="1734" t="s">
        <v>55</v>
      </c>
      <c r="D55" s="1734"/>
      <c r="E55" s="1734"/>
      <c r="F55" s="1734"/>
      <c r="G55" s="358" t="s">
        <v>341</v>
      </c>
      <c r="H55" s="1137">
        <f>+'1.3.DR'!C16</f>
        <v>0</v>
      </c>
      <c r="I55" s="369">
        <v>-97100.52</v>
      </c>
      <c r="J55" s="370">
        <v>111377.9</v>
      </c>
      <c r="K55" s="370">
        <v>-7057.05</v>
      </c>
      <c r="L55" s="371">
        <v>-5222.18</v>
      </c>
      <c r="M55" s="369">
        <v>0</v>
      </c>
      <c r="N55" s="370">
        <v>0</v>
      </c>
      <c r="O55" s="370">
        <v>0</v>
      </c>
      <c r="P55" s="371">
        <v>-83139.460000000006</v>
      </c>
      <c r="Q55" s="369">
        <v>2967.59</v>
      </c>
      <c r="R55" s="370">
        <v>0</v>
      </c>
      <c r="S55" s="370">
        <v>0</v>
      </c>
      <c r="T55" s="371">
        <v>27563.42</v>
      </c>
      <c r="U55" s="369">
        <v>1821.06</v>
      </c>
      <c r="V55" s="370">
        <v>15666.76</v>
      </c>
      <c r="W55" s="370">
        <v>-8163.16</v>
      </c>
      <c r="X55" s="371">
        <v>-6766.94</v>
      </c>
      <c r="Y55" s="369">
        <v>0</v>
      </c>
      <c r="Z55" s="370">
        <v>0</v>
      </c>
      <c r="AA55" s="370">
        <v>0</v>
      </c>
      <c r="AB55" s="371">
        <v>0</v>
      </c>
      <c r="AC55" s="369">
        <v>0</v>
      </c>
      <c r="AD55" s="370">
        <v>7444.45</v>
      </c>
      <c r="AE55" s="370">
        <v>-64654.99</v>
      </c>
      <c r="AF55" s="371">
        <v>-6046.71</v>
      </c>
      <c r="AG55" s="369">
        <v>0</v>
      </c>
      <c r="AH55" s="370">
        <v>87738.58</v>
      </c>
      <c r="AI55" s="370">
        <v>-63555.519999999997</v>
      </c>
      <c r="AJ55" s="371">
        <v>78397.009999999995</v>
      </c>
      <c r="AK55" s="369">
        <v>-10555.78</v>
      </c>
      <c r="AL55" s="370">
        <v>7838.2</v>
      </c>
      <c r="AM55" s="370">
        <v>-7048.82</v>
      </c>
      <c r="AN55" s="371">
        <v>-2911.41</v>
      </c>
      <c r="AO55" s="369">
        <v>9323.49</v>
      </c>
      <c r="AP55" s="370">
        <v>12924.19</v>
      </c>
      <c r="AQ55" s="370">
        <v>3419.19</v>
      </c>
      <c r="AR55" s="371">
        <v>157.81</v>
      </c>
      <c r="AS55" s="369">
        <v>0</v>
      </c>
      <c r="AT55" s="370">
        <v>0</v>
      </c>
      <c r="AU55" s="370">
        <v>-12536.61</v>
      </c>
      <c r="AV55" s="371">
        <v>1328.76</v>
      </c>
      <c r="AW55" s="369">
        <v>258595.63</v>
      </c>
      <c r="AX55" s="370">
        <v>129780.33</v>
      </c>
      <c r="AY55" s="370">
        <v>28317.91</v>
      </c>
      <c r="AZ55" s="371">
        <v>-9418.5300000000007</v>
      </c>
      <c r="BA55" s="369">
        <v>172891.37</v>
      </c>
      <c r="BB55" s="370">
        <v>-239019.57</v>
      </c>
      <c r="BC55" s="370">
        <v>-3747.07</v>
      </c>
      <c r="BD55" s="371">
        <v>-4958.74</v>
      </c>
      <c r="BE55" s="369">
        <v>0</v>
      </c>
      <c r="BF55" s="370">
        <v>0</v>
      </c>
      <c r="BG55" s="370">
        <v>0</v>
      </c>
      <c r="BH55" s="371">
        <v>4194.25</v>
      </c>
      <c r="BI55" s="369">
        <v>0</v>
      </c>
      <c r="BJ55" s="370">
        <v>0</v>
      </c>
      <c r="BK55" s="370">
        <v>0</v>
      </c>
      <c r="BL55" s="371">
        <v>0</v>
      </c>
      <c r="BM55" s="369">
        <v>-22599.45</v>
      </c>
      <c r="BN55" s="370">
        <v>4310.9799999999996</v>
      </c>
      <c r="BO55" s="370">
        <v>6600.65</v>
      </c>
      <c r="BP55" s="371">
        <v>28218.36</v>
      </c>
      <c r="BQ55" s="369">
        <v>10527.35</v>
      </c>
      <c r="BR55" s="370">
        <v>6101.74</v>
      </c>
      <c r="BS55" s="370">
        <v>3839.41</v>
      </c>
      <c r="BT55" s="371">
        <v>1919.7</v>
      </c>
      <c r="BU55" s="369">
        <v>9096.3700000000008</v>
      </c>
      <c r="BV55" s="370">
        <v>-10126.280000000001</v>
      </c>
      <c r="BW55" s="370">
        <v>3804.69</v>
      </c>
      <c r="BX55" s="371">
        <v>0</v>
      </c>
    </row>
    <row r="56" spans="1:76" x14ac:dyDescent="0.25">
      <c r="A56" s="1735"/>
      <c r="B56" s="173" t="s">
        <v>160</v>
      </c>
      <c r="C56" s="1734" t="s">
        <v>56</v>
      </c>
      <c r="D56" s="1734"/>
      <c r="E56" s="1734"/>
      <c r="F56" s="1734"/>
      <c r="G56" s="358" t="s">
        <v>341</v>
      </c>
      <c r="H56" s="1137">
        <f>+'1.3.DR'!C17</f>
        <v>0</v>
      </c>
      <c r="I56" s="369">
        <v>0</v>
      </c>
      <c r="J56" s="370">
        <v>0</v>
      </c>
      <c r="K56" s="370">
        <v>9056.9699999999993</v>
      </c>
      <c r="L56" s="371">
        <v>33610.720000000001</v>
      </c>
      <c r="M56" s="369">
        <v>94327.93</v>
      </c>
      <c r="N56" s="370">
        <v>0</v>
      </c>
      <c r="O56" s="370">
        <v>0</v>
      </c>
      <c r="P56" s="371">
        <v>0</v>
      </c>
      <c r="Q56" s="369">
        <v>0</v>
      </c>
      <c r="R56" s="370">
        <v>0</v>
      </c>
      <c r="S56" s="370">
        <v>0</v>
      </c>
      <c r="T56" s="371">
        <v>0</v>
      </c>
      <c r="U56" s="369">
        <v>0</v>
      </c>
      <c r="V56" s="370">
        <v>0</v>
      </c>
      <c r="W56" s="370">
        <v>0</v>
      </c>
      <c r="X56" s="371">
        <v>0</v>
      </c>
      <c r="Y56" s="369">
        <v>13294.88</v>
      </c>
      <c r="Z56" s="370">
        <v>162179.39000000001</v>
      </c>
      <c r="AA56" s="370">
        <v>0</v>
      </c>
      <c r="AB56" s="371">
        <v>0</v>
      </c>
      <c r="AC56" s="369">
        <v>0</v>
      </c>
      <c r="AD56" s="370">
        <v>0</v>
      </c>
      <c r="AE56" s="370">
        <v>0</v>
      </c>
      <c r="AF56" s="371">
        <v>-596.57000000000005</v>
      </c>
      <c r="AG56" s="369">
        <v>0</v>
      </c>
      <c r="AH56" s="370">
        <v>0</v>
      </c>
      <c r="AI56" s="370">
        <v>0</v>
      </c>
      <c r="AJ56" s="371">
        <v>0</v>
      </c>
      <c r="AK56" s="369">
        <v>0</v>
      </c>
      <c r="AL56" s="370">
        <v>3216</v>
      </c>
      <c r="AM56" s="370">
        <v>3216</v>
      </c>
      <c r="AN56" s="371">
        <v>3216</v>
      </c>
      <c r="AO56" s="369">
        <v>0</v>
      </c>
      <c r="AP56" s="370">
        <v>0</v>
      </c>
      <c r="AQ56" s="370">
        <v>0</v>
      </c>
      <c r="AR56" s="371">
        <v>0</v>
      </c>
      <c r="AS56" s="369">
        <v>0</v>
      </c>
      <c r="AT56" s="370">
        <v>0</v>
      </c>
      <c r="AU56" s="370">
        <v>0</v>
      </c>
      <c r="AV56" s="371">
        <v>0</v>
      </c>
      <c r="AW56" s="369">
        <v>0</v>
      </c>
      <c r="AX56" s="370">
        <v>0</v>
      </c>
      <c r="AY56" s="370">
        <v>0</v>
      </c>
      <c r="AZ56" s="371">
        <v>0</v>
      </c>
      <c r="BA56" s="369">
        <v>0</v>
      </c>
      <c r="BB56" s="370">
        <v>0</v>
      </c>
      <c r="BC56" s="370">
        <v>130883.41</v>
      </c>
      <c r="BD56" s="371">
        <v>1542.54</v>
      </c>
      <c r="BE56" s="369">
        <v>-165735.76999999999</v>
      </c>
      <c r="BF56" s="370">
        <v>72125.02</v>
      </c>
      <c r="BG56" s="370">
        <v>-90496.81</v>
      </c>
      <c r="BH56" s="371">
        <v>-24598.14</v>
      </c>
      <c r="BI56" s="369">
        <v>0</v>
      </c>
      <c r="BJ56" s="370">
        <v>0</v>
      </c>
      <c r="BK56" s="370">
        <v>0</v>
      </c>
      <c r="BL56" s="371">
        <v>0</v>
      </c>
      <c r="BM56" s="369">
        <v>0</v>
      </c>
      <c r="BN56" s="370">
        <v>0</v>
      </c>
      <c r="BO56" s="370">
        <v>0</v>
      </c>
      <c r="BP56" s="371">
        <v>0</v>
      </c>
      <c r="BQ56" s="369">
        <v>0</v>
      </c>
      <c r="BR56" s="370">
        <v>0</v>
      </c>
      <c r="BS56" s="370">
        <v>0</v>
      </c>
      <c r="BT56" s="371">
        <v>0</v>
      </c>
      <c r="BU56" s="369">
        <v>5388</v>
      </c>
      <c r="BV56" s="370">
        <v>-5716.97</v>
      </c>
      <c r="BW56" s="370">
        <v>0</v>
      </c>
      <c r="BX56" s="371">
        <v>0</v>
      </c>
    </row>
    <row r="57" spans="1:76" ht="27.75" customHeight="1" x14ac:dyDescent="0.25">
      <c r="A57" s="1735"/>
      <c r="B57" s="173" t="s">
        <v>160</v>
      </c>
      <c r="C57" s="1734" t="s">
        <v>57</v>
      </c>
      <c r="D57" s="1734"/>
      <c r="E57" s="1734"/>
      <c r="F57" s="1734"/>
      <c r="G57" s="358" t="s">
        <v>341</v>
      </c>
      <c r="H57" s="1137">
        <f>+'1.3.DR'!C18</f>
        <v>0</v>
      </c>
      <c r="I57" s="369">
        <v>0</v>
      </c>
      <c r="J57" s="370">
        <v>0</v>
      </c>
      <c r="K57" s="370">
        <v>24171.05</v>
      </c>
      <c r="L57" s="371">
        <v>91471.42</v>
      </c>
      <c r="M57" s="369">
        <v>0</v>
      </c>
      <c r="N57" s="370">
        <v>0</v>
      </c>
      <c r="O57" s="370">
        <v>0</v>
      </c>
      <c r="P57" s="371">
        <v>0</v>
      </c>
      <c r="Q57" s="369">
        <v>0</v>
      </c>
      <c r="R57" s="370">
        <v>0</v>
      </c>
      <c r="S57" s="370">
        <v>0</v>
      </c>
      <c r="T57" s="371">
        <v>0</v>
      </c>
      <c r="U57" s="369">
        <v>0</v>
      </c>
      <c r="V57" s="370">
        <v>0</v>
      </c>
      <c r="W57" s="370">
        <v>0</v>
      </c>
      <c r="X57" s="371">
        <v>0</v>
      </c>
      <c r="Y57" s="369">
        <v>0</v>
      </c>
      <c r="Z57" s="370">
        <v>0</v>
      </c>
      <c r="AA57" s="370">
        <v>0</v>
      </c>
      <c r="AB57" s="371">
        <v>0</v>
      </c>
      <c r="AC57" s="369">
        <v>0</v>
      </c>
      <c r="AD57" s="370">
        <v>0</v>
      </c>
      <c r="AE57" s="370">
        <v>0</v>
      </c>
      <c r="AF57" s="371">
        <v>0</v>
      </c>
      <c r="AG57" s="369">
        <v>0</v>
      </c>
      <c r="AH57" s="370">
        <v>0</v>
      </c>
      <c r="AI57" s="370">
        <v>0</v>
      </c>
      <c r="AJ57" s="371">
        <v>0</v>
      </c>
      <c r="AK57" s="369">
        <v>0</v>
      </c>
      <c r="AL57" s="370">
        <v>0</v>
      </c>
      <c r="AM57" s="370">
        <v>0</v>
      </c>
      <c r="AN57" s="371">
        <v>0</v>
      </c>
      <c r="AO57" s="369">
        <v>0</v>
      </c>
      <c r="AP57" s="370">
        <v>0</v>
      </c>
      <c r="AQ57" s="370">
        <v>0</v>
      </c>
      <c r="AR57" s="371">
        <v>0</v>
      </c>
      <c r="AS57" s="369">
        <v>0</v>
      </c>
      <c r="AT57" s="370">
        <v>0</v>
      </c>
      <c r="AU57" s="370">
        <v>0</v>
      </c>
      <c r="AV57" s="371">
        <v>0</v>
      </c>
      <c r="AW57" s="369">
        <v>0</v>
      </c>
      <c r="AX57" s="370">
        <v>0</v>
      </c>
      <c r="AY57" s="370">
        <v>0</v>
      </c>
      <c r="AZ57" s="371">
        <v>0</v>
      </c>
      <c r="BA57" s="369">
        <v>0</v>
      </c>
      <c r="BB57" s="370">
        <v>0</v>
      </c>
      <c r="BC57" s="370">
        <v>0</v>
      </c>
      <c r="BD57" s="371">
        <v>0</v>
      </c>
      <c r="BE57" s="369">
        <v>0</v>
      </c>
      <c r="BF57" s="370">
        <v>0</v>
      </c>
      <c r="BG57" s="370">
        <v>0</v>
      </c>
      <c r="BH57" s="371">
        <v>0</v>
      </c>
      <c r="BI57" s="369">
        <v>0</v>
      </c>
      <c r="BJ57" s="370">
        <v>0</v>
      </c>
      <c r="BK57" s="370">
        <v>0</v>
      </c>
      <c r="BL57" s="371">
        <v>0</v>
      </c>
      <c r="BM57" s="369">
        <v>0</v>
      </c>
      <c r="BN57" s="370">
        <v>0</v>
      </c>
      <c r="BO57" s="370">
        <v>0</v>
      </c>
      <c r="BP57" s="371">
        <v>0</v>
      </c>
      <c r="BQ57" s="369">
        <v>0</v>
      </c>
      <c r="BR57" s="370">
        <v>0</v>
      </c>
      <c r="BS57" s="370">
        <v>0</v>
      </c>
      <c r="BT57" s="371">
        <v>0</v>
      </c>
      <c r="BU57" s="369">
        <v>0</v>
      </c>
      <c r="BV57" s="370">
        <v>0</v>
      </c>
      <c r="BW57" s="370">
        <v>0</v>
      </c>
      <c r="BX57" s="371">
        <v>0</v>
      </c>
    </row>
    <row r="58" spans="1:76" x14ac:dyDescent="0.25">
      <c r="A58" s="1735"/>
      <c r="B58" s="173" t="s">
        <v>159</v>
      </c>
      <c r="C58" s="1734" t="s">
        <v>58</v>
      </c>
      <c r="D58" s="1734"/>
      <c r="E58" s="1734"/>
      <c r="F58" s="1734"/>
      <c r="G58" s="358" t="s">
        <v>341</v>
      </c>
      <c r="H58" s="1137">
        <f>+'1.3.DR'!C19</f>
        <v>0</v>
      </c>
      <c r="I58" s="369">
        <v>0</v>
      </c>
      <c r="J58" s="370">
        <v>0</v>
      </c>
      <c r="K58" s="370">
        <v>0</v>
      </c>
      <c r="L58" s="371">
        <v>0</v>
      </c>
      <c r="M58" s="369">
        <v>0</v>
      </c>
      <c r="N58" s="370">
        <v>0</v>
      </c>
      <c r="O58" s="370">
        <v>0</v>
      </c>
      <c r="P58" s="371">
        <v>0</v>
      </c>
      <c r="Q58" s="369">
        <v>0</v>
      </c>
      <c r="R58" s="370">
        <v>0</v>
      </c>
      <c r="S58" s="370">
        <v>0</v>
      </c>
      <c r="T58" s="371">
        <v>0</v>
      </c>
      <c r="U58" s="369">
        <v>0</v>
      </c>
      <c r="V58" s="370">
        <v>0</v>
      </c>
      <c r="W58" s="370">
        <v>0</v>
      </c>
      <c r="X58" s="371">
        <v>0</v>
      </c>
      <c r="Y58" s="369">
        <v>11.7</v>
      </c>
      <c r="Z58" s="370">
        <v>-3.26</v>
      </c>
      <c r="AA58" s="370">
        <v>2.16</v>
      </c>
      <c r="AB58" s="371">
        <v>1.17</v>
      </c>
      <c r="AC58" s="369">
        <v>0</v>
      </c>
      <c r="AD58" s="370">
        <v>0</v>
      </c>
      <c r="AE58" s="370">
        <v>0</v>
      </c>
      <c r="AF58" s="371">
        <v>0</v>
      </c>
      <c r="AG58" s="369">
        <v>0</v>
      </c>
      <c r="AH58" s="370">
        <v>0</v>
      </c>
      <c r="AI58" s="370">
        <v>0</v>
      </c>
      <c r="AJ58" s="371">
        <v>0</v>
      </c>
      <c r="AK58" s="369">
        <v>-27.81</v>
      </c>
      <c r="AL58" s="370">
        <v>27.18</v>
      </c>
      <c r="AM58" s="370">
        <v>21.47</v>
      </c>
      <c r="AN58" s="371">
        <v>179.25</v>
      </c>
      <c r="AO58" s="369">
        <v>0</v>
      </c>
      <c r="AP58" s="370">
        <v>35.119999999999997</v>
      </c>
      <c r="AQ58" s="370">
        <v>48.28</v>
      </c>
      <c r="AR58" s="371">
        <v>30.38</v>
      </c>
      <c r="AS58" s="369">
        <v>11.28</v>
      </c>
      <c r="AT58" s="370">
        <v>15.14</v>
      </c>
      <c r="AU58" s="370">
        <v>8.0289999999999999</v>
      </c>
      <c r="AV58" s="371">
        <v>59.46</v>
      </c>
      <c r="AW58" s="369">
        <v>0</v>
      </c>
      <c r="AX58" s="370">
        <v>0</v>
      </c>
      <c r="AY58" s="370">
        <v>0</v>
      </c>
      <c r="AZ58" s="371">
        <v>0</v>
      </c>
      <c r="BA58" s="369">
        <v>3.42</v>
      </c>
      <c r="BB58" s="370">
        <v>0</v>
      </c>
      <c r="BC58" s="370">
        <v>0</v>
      </c>
      <c r="BD58" s="371">
        <v>0</v>
      </c>
      <c r="BE58" s="369">
        <v>0</v>
      </c>
      <c r="BF58" s="370">
        <v>0</v>
      </c>
      <c r="BG58" s="370">
        <v>0</v>
      </c>
      <c r="BH58" s="371">
        <v>-360</v>
      </c>
      <c r="BI58" s="369">
        <v>0</v>
      </c>
      <c r="BJ58" s="370">
        <v>0</v>
      </c>
      <c r="BK58" s="370">
        <v>0</v>
      </c>
      <c r="BL58" s="371">
        <v>0</v>
      </c>
      <c r="BM58" s="369">
        <v>0.5</v>
      </c>
      <c r="BN58" s="370">
        <v>-492.36</v>
      </c>
      <c r="BO58" s="370">
        <v>423.59</v>
      </c>
      <c r="BP58" s="371">
        <v>3501.16</v>
      </c>
      <c r="BQ58" s="369">
        <v>0</v>
      </c>
      <c r="BR58" s="370">
        <v>0</v>
      </c>
      <c r="BS58" s="370">
        <v>0</v>
      </c>
      <c r="BT58" s="371">
        <v>0</v>
      </c>
      <c r="BU58" s="369">
        <v>0</v>
      </c>
      <c r="BV58" s="370">
        <v>0</v>
      </c>
      <c r="BW58" s="370">
        <v>0</v>
      </c>
      <c r="BX58" s="371">
        <v>0</v>
      </c>
    </row>
    <row r="59" spans="1:76" x14ac:dyDescent="0.25">
      <c r="A59" s="1735"/>
      <c r="B59" s="173" t="s">
        <v>157</v>
      </c>
      <c r="C59" s="1734" t="s">
        <v>126</v>
      </c>
      <c r="D59" s="1734"/>
      <c r="E59" s="1734"/>
      <c r="F59" s="1734"/>
      <c r="G59" s="358" t="s">
        <v>341</v>
      </c>
      <c r="H59" s="1137">
        <f>+'1.3.DR'!C19</f>
        <v>0</v>
      </c>
      <c r="I59" s="369">
        <v>978145.55</v>
      </c>
      <c r="J59" s="370">
        <v>353536.72</v>
      </c>
      <c r="K59" s="370">
        <v>299396.01</v>
      </c>
      <c r="L59" s="371">
        <v>313411.42</v>
      </c>
      <c r="M59" s="369">
        <v>39929.69</v>
      </c>
      <c r="N59" s="370">
        <v>120456.18</v>
      </c>
      <c r="O59" s="370">
        <v>10039.61</v>
      </c>
      <c r="P59" s="371">
        <v>6124.55</v>
      </c>
      <c r="Q59" s="369">
        <v>64282.11</v>
      </c>
      <c r="R59" s="370">
        <v>44749.3</v>
      </c>
      <c r="S59" s="370">
        <v>131330.31</v>
      </c>
      <c r="T59" s="371">
        <v>88480.81</v>
      </c>
      <c r="U59" s="369">
        <v>53222.35</v>
      </c>
      <c r="V59" s="370">
        <v>8638.6200000000008</v>
      </c>
      <c r="W59" s="370">
        <v>11627.59</v>
      </c>
      <c r="X59" s="371">
        <v>36174.75</v>
      </c>
      <c r="Y59" s="369">
        <v>265758.72899999999</v>
      </c>
      <c r="Z59" s="370">
        <v>341014.45</v>
      </c>
      <c r="AA59" s="370">
        <v>348949.7</v>
      </c>
      <c r="AB59" s="371">
        <v>1075905.4099999999</v>
      </c>
      <c r="AC59" s="369">
        <v>57921.01</v>
      </c>
      <c r="AD59" s="370">
        <v>44968.13</v>
      </c>
      <c r="AE59" s="370">
        <v>34632.79</v>
      </c>
      <c r="AF59" s="371">
        <v>79576.070000000007</v>
      </c>
      <c r="AG59" s="369">
        <v>225433.72</v>
      </c>
      <c r="AH59" s="370">
        <v>281449.01</v>
      </c>
      <c r="AI59" s="370">
        <v>221339.91</v>
      </c>
      <c r="AJ59" s="371">
        <v>188761.95</v>
      </c>
      <c r="AK59" s="369">
        <v>54835.79</v>
      </c>
      <c r="AL59" s="370">
        <v>53612.18</v>
      </c>
      <c r="AM59" s="370">
        <v>76770.36</v>
      </c>
      <c r="AN59" s="371">
        <v>554861.11</v>
      </c>
      <c r="AO59" s="369">
        <v>14439.11</v>
      </c>
      <c r="AP59" s="370">
        <v>32363.97</v>
      </c>
      <c r="AQ59" s="370">
        <v>30402.48</v>
      </c>
      <c r="AR59" s="371">
        <v>117045.93</v>
      </c>
      <c r="AS59" s="369">
        <v>1177186.52</v>
      </c>
      <c r="AT59" s="370">
        <v>1220169.92</v>
      </c>
      <c r="AU59" s="370">
        <v>1084481.9099999999</v>
      </c>
      <c r="AV59" s="371">
        <v>658903.72</v>
      </c>
      <c r="AW59" s="369">
        <v>271691.09999999998</v>
      </c>
      <c r="AX59" s="370">
        <v>184863.38</v>
      </c>
      <c r="AY59" s="370">
        <v>377367.51</v>
      </c>
      <c r="AZ59" s="371">
        <v>413915.9</v>
      </c>
      <c r="BA59" s="369">
        <v>66130.92</v>
      </c>
      <c r="BB59" s="370">
        <v>1583559.31</v>
      </c>
      <c r="BC59" s="370">
        <v>141982.73000000001</v>
      </c>
      <c r="BD59" s="371">
        <v>508004.35</v>
      </c>
      <c r="BE59" s="369">
        <v>40883.040000000001</v>
      </c>
      <c r="BF59" s="370">
        <v>66042.080000000002</v>
      </c>
      <c r="BG59" s="370">
        <v>24113.67</v>
      </c>
      <c r="BH59" s="371">
        <v>61978.84</v>
      </c>
      <c r="BI59" s="369">
        <v>54534.06</v>
      </c>
      <c r="BJ59" s="370">
        <v>54359.51</v>
      </c>
      <c r="BK59" s="370">
        <v>78269.89</v>
      </c>
      <c r="BL59" s="371">
        <v>49848.62</v>
      </c>
      <c r="BM59" s="369">
        <v>94945.52</v>
      </c>
      <c r="BN59" s="370">
        <v>154092.01999999999</v>
      </c>
      <c r="BO59" s="370">
        <v>112577.31</v>
      </c>
      <c r="BP59" s="371">
        <v>96529.19</v>
      </c>
      <c r="BQ59" s="369">
        <v>36481.730000000003</v>
      </c>
      <c r="BR59" s="370">
        <v>41233.56</v>
      </c>
      <c r="BS59" s="370">
        <v>146117.57999999999</v>
      </c>
      <c r="BT59" s="371">
        <v>95549.28</v>
      </c>
      <c r="BU59" s="369">
        <v>452912.91</v>
      </c>
      <c r="BV59" s="370">
        <v>446830.96</v>
      </c>
      <c r="BW59" s="370">
        <v>337454.2</v>
      </c>
      <c r="BX59" s="371">
        <v>452578.78</v>
      </c>
    </row>
    <row r="60" spans="1:76" ht="15.75" thickBot="1" x14ac:dyDescent="0.3">
      <c r="A60" s="1735"/>
      <c r="B60" s="174" t="s">
        <v>158</v>
      </c>
      <c r="C60" s="1568" t="s">
        <v>127</v>
      </c>
      <c r="D60" s="1568"/>
      <c r="E60" s="1568"/>
      <c r="F60" s="1568"/>
      <c r="G60" s="380" t="s">
        <v>341</v>
      </c>
      <c r="H60" s="1141">
        <f>+'1.3.DR'!C21</f>
        <v>0</v>
      </c>
      <c r="I60" s="381">
        <v>83936.3</v>
      </c>
      <c r="J60" s="382">
        <v>85935.85</v>
      </c>
      <c r="K60" s="382">
        <v>58511.09</v>
      </c>
      <c r="L60" s="383">
        <v>90666.86</v>
      </c>
      <c r="M60" s="381">
        <v>54068.42</v>
      </c>
      <c r="N60" s="382">
        <v>32821.14</v>
      </c>
      <c r="O60" s="382">
        <v>58270.35</v>
      </c>
      <c r="P60" s="383">
        <v>57717.82</v>
      </c>
      <c r="Q60" s="381">
        <v>62951.28</v>
      </c>
      <c r="R60" s="382">
        <v>83544.62</v>
      </c>
      <c r="S60" s="382">
        <v>183663.96</v>
      </c>
      <c r="T60" s="383">
        <v>129871.69</v>
      </c>
      <c r="U60" s="381">
        <v>13334.23</v>
      </c>
      <c r="V60" s="382">
        <v>20578.27</v>
      </c>
      <c r="W60" s="382">
        <v>62190.81</v>
      </c>
      <c r="X60" s="383">
        <v>32917.03</v>
      </c>
      <c r="Y60" s="381">
        <v>198004.18</v>
      </c>
      <c r="Z60" s="382">
        <v>491223.54</v>
      </c>
      <c r="AA60" s="382">
        <v>455658.23</v>
      </c>
      <c r="AB60" s="383">
        <v>986927.57</v>
      </c>
      <c r="AC60" s="381">
        <v>91780.35</v>
      </c>
      <c r="AD60" s="382">
        <v>79974.759999999995</v>
      </c>
      <c r="AE60" s="382">
        <v>61920.94</v>
      </c>
      <c r="AF60" s="383">
        <v>56629.95</v>
      </c>
      <c r="AG60" s="381">
        <v>21150.87</v>
      </c>
      <c r="AH60" s="382">
        <v>27004.28</v>
      </c>
      <c r="AI60" s="382">
        <v>18647.37</v>
      </c>
      <c r="AJ60" s="383">
        <v>409526</v>
      </c>
      <c r="AK60" s="381">
        <v>29811.119999999999</v>
      </c>
      <c r="AL60" s="382">
        <v>27982.78</v>
      </c>
      <c r="AM60" s="382">
        <v>54174.01</v>
      </c>
      <c r="AN60" s="383">
        <v>48807.42</v>
      </c>
      <c r="AO60" s="381">
        <v>54903.13</v>
      </c>
      <c r="AP60" s="382">
        <v>75545.98</v>
      </c>
      <c r="AQ60" s="382">
        <v>20258.150000000001</v>
      </c>
      <c r="AR60" s="383">
        <v>28129.3</v>
      </c>
      <c r="AS60" s="381">
        <v>432698.51</v>
      </c>
      <c r="AT60" s="382">
        <v>472254.38</v>
      </c>
      <c r="AU60" s="382">
        <v>526062.5</v>
      </c>
      <c r="AV60" s="383">
        <v>219247.34</v>
      </c>
      <c r="AW60" s="381">
        <v>275366.45</v>
      </c>
      <c r="AX60" s="382">
        <v>203064.31</v>
      </c>
      <c r="AY60" s="382">
        <v>185333.29</v>
      </c>
      <c r="AZ60" s="383">
        <v>174969.31</v>
      </c>
      <c r="BA60" s="381">
        <v>244130.28</v>
      </c>
      <c r="BB60" s="382">
        <v>139876.69</v>
      </c>
      <c r="BC60" s="382">
        <v>160924.23000000001</v>
      </c>
      <c r="BD60" s="383">
        <v>155567.01</v>
      </c>
      <c r="BE60" s="381">
        <v>51327.64</v>
      </c>
      <c r="BF60" s="382">
        <v>20684.37</v>
      </c>
      <c r="BG60" s="382">
        <v>26087.21</v>
      </c>
      <c r="BH60" s="383">
        <v>28549.43</v>
      </c>
      <c r="BI60" s="381">
        <v>64341.01</v>
      </c>
      <c r="BJ60" s="382">
        <v>97684.31</v>
      </c>
      <c r="BK60" s="382">
        <v>62576.98</v>
      </c>
      <c r="BL60" s="383">
        <v>34507.64</v>
      </c>
      <c r="BM60" s="381">
        <v>24722.23</v>
      </c>
      <c r="BN60" s="382">
        <v>34502.83</v>
      </c>
      <c r="BO60" s="382">
        <v>26777.4</v>
      </c>
      <c r="BP60" s="383">
        <v>90544.29</v>
      </c>
      <c r="BQ60" s="381">
        <v>133152.67000000001</v>
      </c>
      <c r="BR60" s="382">
        <v>138460.79</v>
      </c>
      <c r="BS60" s="382">
        <v>163877.79</v>
      </c>
      <c r="BT60" s="383">
        <v>271685.34999999998</v>
      </c>
      <c r="BU60" s="381">
        <v>366877.11</v>
      </c>
      <c r="BV60" s="382">
        <v>153934.04999999999</v>
      </c>
      <c r="BW60" s="382">
        <v>931679.47</v>
      </c>
      <c r="BX60" s="383">
        <v>719139.29</v>
      </c>
    </row>
    <row r="61" spans="1:76" ht="31.5" customHeight="1" thickTop="1" thickBot="1" x14ac:dyDescent="0.3">
      <c r="A61" s="1735"/>
      <c r="B61" s="1739" t="s">
        <v>376</v>
      </c>
      <c r="C61" s="1570"/>
      <c r="D61" s="1570"/>
      <c r="E61" s="1570"/>
      <c r="F61" s="1570"/>
      <c r="G61" s="384" t="s">
        <v>341</v>
      </c>
      <c r="H61" s="1131">
        <f>+H11+H12+H13+H14+H15-H16-H17-H53-H54-H55-H56-H57+H58+H59-H60</f>
        <v>0</v>
      </c>
      <c r="I61" s="385">
        <f>+I11+I12+I13+I14+I15-I16-I17-I53-I54-I55-I56-I57+I58+I59-I60</f>
        <v>279091.49000000005</v>
      </c>
      <c r="J61" s="386">
        <f t="shared" ref="J61:BQ61" si="13">+J11+J12+J13+J14+J15-J16-J17-J53-J54-J55-J56-J57+J58+J59-J60</f>
        <v>321843.88000000012</v>
      </c>
      <c r="K61" s="386">
        <f t="shared" si="13"/>
        <v>1191005.19</v>
      </c>
      <c r="L61" s="387">
        <f t="shared" si="13"/>
        <v>3290007.9200000023</v>
      </c>
      <c r="M61" s="385">
        <f t="shared" si="13"/>
        <v>976842.64999999956</v>
      </c>
      <c r="N61" s="386">
        <f t="shared" si="13"/>
        <v>958181.78999999969</v>
      </c>
      <c r="O61" s="386">
        <f t="shared" si="13"/>
        <v>1006502.1400000005</v>
      </c>
      <c r="P61" s="387">
        <f t="shared" si="13"/>
        <v>1926747.1500000008</v>
      </c>
      <c r="Q61" s="385">
        <f t="shared" si="13"/>
        <v>374436.93999999948</v>
      </c>
      <c r="R61" s="386">
        <f t="shared" si="13"/>
        <v>331065.70999999967</v>
      </c>
      <c r="S61" s="386">
        <f t="shared" si="13"/>
        <v>403614.74000000022</v>
      </c>
      <c r="T61" s="387">
        <f t="shared" si="13"/>
        <v>585079.04000000004</v>
      </c>
      <c r="U61" s="385">
        <f t="shared" si="13"/>
        <v>886464.28999999911</v>
      </c>
      <c r="V61" s="386">
        <f t="shared" si="13"/>
        <v>815881.49099999992</v>
      </c>
      <c r="W61" s="386">
        <f t="shared" si="13"/>
        <v>1087300.4600000011</v>
      </c>
      <c r="X61" s="387">
        <f t="shared" si="13"/>
        <v>876136.19099999976</v>
      </c>
      <c r="Y61" s="385">
        <f t="shared" si="13"/>
        <v>3911009.0090000029</v>
      </c>
      <c r="Z61" s="386">
        <f t="shared" si="13"/>
        <v>6816937.900000005</v>
      </c>
      <c r="AA61" s="386">
        <f t="shared" si="13"/>
        <v>6672831.2119999994</v>
      </c>
      <c r="AB61" s="387">
        <f t="shared" si="13"/>
        <v>8654716.5799999982</v>
      </c>
      <c r="AC61" s="385">
        <f t="shared" si="13"/>
        <v>-8258.3899999993446</v>
      </c>
      <c r="AD61" s="386">
        <f t="shared" si="13"/>
        <v>379397.8700000011</v>
      </c>
      <c r="AE61" s="386">
        <f t="shared" si="13"/>
        <v>399401.02000000107</v>
      </c>
      <c r="AF61" s="387">
        <f t="shared" si="13"/>
        <v>255552.32200000115</v>
      </c>
      <c r="AG61" s="385">
        <f t="shared" si="13"/>
        <v>746039.71000000008</v>
      </c>
      <c r="AH61" s="386">
        <f>+AH11+AH12+AH13+AH14+AH15-AH16-AH17-AH53-AH54-AH55-AH56-AH57+AH58+AH59-AH60</f>
        <v>564051.6</v>
      </c>
      <c r="AI61" s="386">
        <f t="shared" si="13"/>
        <v>2997169.7299999995</v>
      </c>
      <c r="AJ61" s="387">
        <f t="shared" si="13"/>
        <v>4112826.8</v>
      </c>
      <c r="AK61" s="385">
        <f t="shared" si="13"/>
        <v>617893.5900000002</v>
      </c>
      <c r="AL61" s="386">
        <f t="shared" si="13"/>
        <v>700491.89099999983</v>
      </c>
      <c r="AM61" s="386">
        <f t="shared" si="13"/>
        <v>896324.09000000043</v>
      </c>
      <c r="AN61" s="387">
        <f t="shared" si="13"/>
        <v>1153375.9899999995</v>
      </c>
      <c r="AO61" s="385">
        <f t="shared" si="13"/>
        <v>519821.53999999992</v>
      </c>
      <c r="AP61" s="386">
        <f t="shared" si="13"/>
        <v>68120.099999999933</v>
      </c>
      <c r="AQ61" s="386">
        <f t="shared" si="13"/>
        <v>754880.87999999931</v>
      </c>
      <c r="AR61" s="387">
        <f t="shared" si="13"/>
        <v>723886.12999999966</v>
      </c>
      <c r="AS61" s="385">
        <f t="shared" si="13"/>
        <v>1613130.6599999992</v>
      </c>
      <c r="AT61" s="386">
        <f t="shared" si="13"/>
        <v>2084742.5600000015</v>
      </c>
      <c r="AU61" s="386">
        <f t="shared" si="13"/>
        <v>1492377.0589999987</v>
      </c>
      <c r="AV61" s="387">
        <f t="shared" si="13"/>
        <v>760290.74100000027</v>
      </c>
      <c r="AW61" s="385">
        <f t="shared" si="13"/>
        <v>1993860.2999999996</v>
      </c>
      <c r="AX61" s="386">
        <f t="shared" si="13"/>
        <v>2086473.6399999978</v>
      </c>
      <c r="AY61" s="386">
        <f t="shared" si="13"/>
        <v>2410499.2300000004</v>
      </c>
      <c r="AZ61" s="387">
        <f t="shared" si="13"/>
        <v>2862878.9499999997</v>
      </c>
      <c r="BA61" s="385">
        <f t="shared" si="13"/>
        <v>3198122.9099999988</v>
      </c>
      <c r="BB61" s="386">
        <f t="shared" si="13"/>
        <v>7168759.4499999983</v>
      </c>
      <c r="BC61" s="386">
        <f t="shared" si="13"/>
        <v>9516955.3600000031</v>
      </c>
      <c r="BD61" s="387">
        <f t="shared" si="13"/>
        <v>5296846.1799999978</v>
      </c>
      <c r="BE61" s="385">
        <f t="shared" si="13"/>
        <v>1329333.1710000008</v>
      </c>
      <c r="BF61" s="386">
        <f t="shared" si="13"/>
        <v>1167819.3710000007</v>
      </c>
      <c r="BG61" s="386">
        <f t="shared" si="13"/>
        <v>1497088.5299999998</v>
      </c>
      <c r="BH61" s="387">
        <f t="shared" si="13"/>
        <v>1357687.840000001</v>
      </c>
      <c r="BI61" s="385">
        <f t="shared" si="13"/>
        <v>1443582.7499999995</v>
      </c>
      <c r="BJ61" s="386">
        <f t="shared" si="13"/>
        <v>792479.49999999884</v>
      </c>
      <c r="BK61" s="386">
        <f t="shared" si="13"/>
        <v>620835.84999999928</v>
      </c>
      <c r="BL61" s="387">
        <f t="shared" si="13"/>
        <v>318630.69999999995</v>
      </c>
      <c r="BM61" s="385">
        <f t="shared" si="13"/>
        <v>1105166.9530000014</v>
      </c>
      <c r="BN61" s="386">
        <f t="shared" si="13"/>
        <v>1450362.2199999995</v>
      </c>
      <c r="BO61" s="386">
        <f t="shared" si="13"/>
        <v>2152428.5</v>
      </c>
      <c r="BP61" s="387">
        <f t="shared" si="13"/>
        <v>2011525.3599999994</v>
      </c>
      <c r="BQ61" s="385">
        <f t="shared" si="13"/>
        <v>2220533.5199999996</v>
      </c>
      <c r="BR61" s="386">
        <f t="shared" ref="BR61:BX61" si="14">+BR11+BR12+BR13+BR14+BR15-BR16-BR17-BR53-BR54-BR55-BR56-BR57+BR58+BR59-BR60</f>
        <v>2188424.1499999994</v>
      </c>
      <c r="BS61" s="386">
        <f t="shared" si="14"/>
        <v>2437408.63</v>
      </c>
      <c r="BT61" s="387">
        <f t="shared" si="14"/>
        <v>2818293.6500000008</v>
      </c>
      <c r="BU61" s="385">
        <f t="shared" si="14"/>
        <v>1136112.5709999991</v>
      </c>
      <c r="BV61" s="386">
        <f t="shared" si="14"/>
        <v>2115048.9600000009</v>
      </c>
      <c r="BW61" s="386">
        <f t="shared" si="14"/>
        <v>2953267.2600000007</v>
      </c>
      <c r="BX61" s="387">
        <f t="shared" si="14"/>
        <v>3277681.1499999994</v>
      </c>
    </row>
    <row r="62" spans="1:76" x14ac:dyDescent="0.25">
      <c r="A62" s="1735"/>
      <c r="B62" s="388" t="s">
        <v>160</v>
      </c>
      <c r="C62" s="1734" t="s">
        <v>59</v>
      </c>
      <c r="D62" s="1734"/>
      <c r="E62" s="1734"/>
      <c r="F62" s="1734"/>
      <c r="G62" s="358" t="s">
        <v>341</v>
      </c>
      <c r="H62" s="1137">
        <f>+'1.3.DR'!C24</f>
        <v>0</v>
      </c>
      <c r="I62" s="369">
        <v>79117.09</v>
      </c>
      <c r="J62" s="370">
        <v>228525.38</v>
      </c>
      <c r="K62" s="370">
        <v>358358.36</v>
      </c>
      <c r="L62" s="371">
        <v>497091.6</v>
      </c>
      <c r="M62" s="369">
        <v>563500.41</v>
      </c>
      <c r="N62" s="370">
        <v>496318.83</v>
      </c>
      <c r="O62" s="370">
        <v>504082.95</v>
      </c>
      <c r="P62" s="371">
        <v>533307.55000000005</v>
      </c>
      <c r="Q62" s="369">
        <v>208043.87</v>
      </c>
      <c r="R62" s="370">
        <v>269882.51</v>
      </c>
      <c r="S62" s="370">
        <v>290387.7</v>
      </c>
      <c r="T62" s="371">
        <v>392896.21</v>
      </c>
      <c r="U62" s="369">
        <v>750979.39</v>
      </c>
      <c r="V62" s="370">
        <v>238409.28</v>
      </c>
      <c r="W62" s="370">
        <v>298214.09999999998</v>
      </c>
      <c r="X62" s="371">
        <v>439771.82</v>
      </c>
      <c r="Y62" s="369">
        <v>638556.44999999995</v>
      </c>
      <c r="Z62" s="370">
        <v>894437.88</v>
      </c>
      <c r="AA62" s="370">
        <v>1779021.37</v>
      </c>
      <c r="AB62" s="371">
        <v>2342046.65</v>
      </c>
      <c r="AC62" s="369">
        <v>216918.32</v>
      </c>
      <c r="AD62" s="370">
        <v>224646.39</v>
      </c>
      <c r="AE62" s="370">
        <v>183559.7</v>
      </c>
      <c r="AF62" s="371">
        <v>173344.8</v>
      </c>
      <c r="AG62" s="369">
        <v>94825.23</v>
      </c>
      <c r="AH62" s="370">
        <v>65637.95</v>
      </c>
      <c r="AI62" s="370">
        <v>108992.45</v>
      </c>
      <c r="AJ62" s="371">
        <v>225336.4</v>
      </c>
      <c r="AK62" s="369">
        <v>535295.4</v>
      </c>
      <c r="AL62" s="370">
        <v>636312.68999999994</v>
      </c>
      <c r="AM62" s="370">
        <v>750805.25</v>
      </c>
      <c r="AN62" s="371">
        <v>832154.98</v>
      </c>
      <c r="AO62" s="369">
        <v>374072.52</v>
      </c>
      <c r="AP62" s="370">
        <v>303221.37</v>
      </c>
      <c r="AQ62" s="370">
        <v>365282.15</v>
      </c>
      <c r="AR62" s="371">
        <v>567475.80000000005</v>
      </c>
      <c r="AS62" s="369">
        <v>928262.63</v>
      </c>
      <c r="AT62" s="370">
        <v>1151980.5</v>
      </c>
      <c r="AU62" s="370">
        <v>850279.82</v>
      </c>
      <c r="AV62" s="371">
        <v>855964.68</v>
      </c>
      <c r="AW62" s="369">
        <v>1328258.06</v>
      </c>
      <c r="AX62" s="370">
        <v>1293021.93</v>
      </c>
      <c r="AY62" s="370">
        <v>1549295.42</v>
      </c>
      <c r="AZ62" s="371">
        <v>1854930.56</v>
      </c>
      <c r="BA62" s="369">
        <v>1194015.46</v>
      </c>
      <c r="BB62" s="370">
        <v>1240857.45</v>
      </c>
      <c r="BC62" s="370">
        <v>1445152.95</v>
      </c>
      <c r="BD62" s="371">
        <v>1612951.52</v>
      </c>
      <c r="BE62" s="369">
        <v>166703.87</v>
      </c>
      <c r="BF62" s="370">
        <v>191145.93</v>
      </c>
      <c r="BG62" s="370">
        <v>203881.54</v>
      </c>
      <c r="BH62" s="371">
        <v>170901.24</v>
      </c>
      <c r="BI62" s="369">
        <v>263832.31</v>
      </c>
      <c r="BJ62" s="370">
        <v>290854.2</v>
      </c>
      <c r="BK62" s="370">
        <v>283794.77</v>
      </c>
      <c r="BL62" s="371">
        <v>277371.3</v>
      </c>
      <c r="BM62" s="369">
        <v>373455.59</v>
      </c>
      <c r="BN62" s="370">
        <v>491488.39</v>
      </c>
      <c r="BO62" s="370">
        <v>519919.67</v>
      </c>
      <c r="BP62" s="371">
        <v>541599.80000000005</v>
      </c>
      <c r="BQ62" s="369">
        <v>525507.05000000005</v>
      </c>
      <c r="BR62" s="370">
        <v>505783.49</v>
      </c>
      <c r="BS62" s="370">
        <v>681994.35</v>
      </c>
      <c r="BT62" s="371">
        <v>1072076.01</v>
      </c>
      <c r="BU62" s="369">
        <v>1125095.8999999999</v>
      </c>
      <c r="BV62" s="370">
        <v>1158999.83</v>
      </c>
      <c r="BW62" s="370">
        <v>1336848.57</v>
      </c>
      <c r="BX62" s="371">
        <v>1410565.45</v>
      </c>
    </row>
    <row r="63" spans="1:76" ht="29.25" customHeight="1" thickBot="1" x14ac:dyDescent="0.3">
      <c r="A63" s="1735"/>
      <c r="B63" s="174" t="s">
        <v>160</v>
      </c>
      <c r="C63" s="1568" t="s">
        <v>60</v>
      </c>
      <c r="D63" s="1568"/>
      <c r="E63" s="1568"/>
      <c r="F63" s="1568"/>
      <c r="G63" s="380" t="s">
        <v>341</v>
      </c>
      <c r="H63" s="1141">
        <f>+'1.3.DR'!C25</f>
        <v>0</v>
      </c>
      <c r="I63" s="381">
        <v>0</v>
      </c>
      <c r="J63" s="382">
        <v>0</v>
      </c>
      <c r="K63" s="382">
        <v>0</v>
      </c>
      <c r="L63" s="383">
        <v>0</v>
      </c>
      <c r="M63" s="381">
        <v>0</v>
      </c>
      <c r="N63" s="382">
        <v>0</v>
      </c>
      <c r="O63" s="382">
        <v>0</v>
      </c>
      <c r="P63" s="383">
        <v>0</v>
      </c>
      <c r="Q63" s="381">
        <v>0</v>
      </c>
      <c r="R63" s="382">
        <v>0</v>
      </c>
      <c r="S63" s="382">
        <v>0</v>
      </c>
      <c r="T63" s="383">
        <v>0</v>
      </c>
      <c r="U63" s="381">
        <v>0</v>
      </c>
      <c r="V63" s="382">
        <v>0</v>
      </c>
      <c r="W63" s="382">
        <v>0</v>
      </c>
      <c r="X63" s="383">
        <v>0</v>
      </c>
      <c r="Y63" s="381">
        <v>0</v>
      </c>
      <c r="Z63" s="382">
        <v>0</v>
      </c>
      <c r="AA63" s="382">
        <v>0</v>
      </c>
      <c r="AB63" s="383">
        <v>0</v>
      </c>
      <c r="AC63" s="381">
        <v>0</v>
      </c>
      <c r="AD63" s="382">
        <v>0</v>
      </c>
      <c r="AE63" s="382">
        <v>0</v>
      </c>
      <c r="AF63" s="383">
        <v>0</v>
      </c>
      <c r="AG63" s="381">
        <v>0</v>
      </c>
      <c r="AH63" s="382">
        <v>0</v>
      </c>
      <c r="AI63" s="382">
        <v>0</v>
      </c>
      <c r="AJ63" s="383">
        <v>0</v>
      </c>
      <c r="AK63" s="381">
        <v>0</v>
      </c>
      <c r="AL63" s="382">
        <v>0</v>
      </c>
      <c r="AM63" s="382">
        <v>0</v>
      </c>
      <c r="AN63" s="383">
        <v>0</v>
      </c>
      <c r="AO63" s="381">
        <v>0</v>
      </c>
      <c r="AP63" s="382">
        <v>0</v>
      </c>
      <c r="AQ63" s="382">
        <v>0</v>
      </c>
      <c r="AR63" s="383">
        <v>0</v>
      </c>
      <c r="AS63" s="381">
        <v>0</v>
      </c>
      <c r="AT63" s="382">
        <v>0</v>
      </c>
      <c r="AU63" s="382">
        <v>0</v>
      </c>
      <c r="AV63" s="383">
        <v>0</v>
      </c>
      <c r="AW63" s="381">
        <v>0</v>
      </c>
      <c r="AX63" s="382">
        <v>0</v>
      </c>
      <c r="AY63" s="382">
        <v>0</v>
      </c>
      <c r="AZ63" s="383">
        <v>0</v>
      </c>
      <c r="BA63" s="381">
        <v>0</v>
      </c>
      <c r="BB63" s="382">
        <v>0</v>
      </c>
      <c r="BC63" s="382">
        <v>0</v>
      </c>
      <c r="BD63" s="383">
        <v>0</v>
      </c>
      <c r="BE63" s="381">
        <v>0</v>
      </c>
      <c r="BF63" s="382">
        <v>0</v>
      </c>
      <c r="BG63" s="382">
        <v>0</v>
      </c>
      <c r="BH63" s="383">
        <v>0</v>
      </c>
      <c r="BI63" s="381">
        <v>0</v>
      </c>
      <c r="BJ63" s="382">
        <v>0</v>
      </c>
      <c r="BK63" s="382">
        <v>0</v>
      </c>
      <c r="BL63" s="383">
        <v>0</v>
      </c>
      <c r="BM63" s="381">
        <v>0</v>
      </c>
      <c r="BN63" s="382">
        <v>0</v>
      </c>
      <c r="BO63" s="382">
        <v>0</v>
      </c>
      <c r="BP63" s="383">
        <v>0</v>
      </c>
      <c r="BQ63" s="381">
        <v>0</v>
      </c>
      <c r="BR63" s="382">
        <v>0</v>
      </c>
      <c r="BS63" s="382">
        <v>0</v>
      </c>
      <c r="BT63" s="383">
        <v>0</v>
      </c>
      <c r="BU63" s="381">
        <v>0</v>
      </c>
      <c r="BV63" s="382">
        <v>0</v>
      </c>
      <c r="BW63" s="382">
        <v>0</v>
      </c>
      <c r="BX63" s="383">
        <v>0</v>
      </c>
    </row>
    <row r="64" spans="1:76" ht="30.75" customHeight="1" thickTop="1" thickBot="1" x14ac:dyDescent="0.3">
      <c r="A64" s="1735"/>
      <c r="B64" s="1739" t="s">
        <v>377</v>
      </c>
      <c r="C64" s="1570"/>
      <c r="D64" s="1570"/>
      <c r="E64" s="1570"/>
      <c r="F64" s="1570"/>
      <c r="G64" s="384" t="s">
        <v>341</v>
      </c>
      <c r="H64" s="1131">
        <f>+H61-H62-H63</f>
        <v>0</v>
      </c>
      <c r="I64" s="385">
        <f>+I61-I62-I63</f>
        <v>199974.40000000005</v>
      </c>
      <c r="J64" s="386">
        <f t="shared" ref="J64:BQ64" si="15">+J61-J62-J63</f>
        <v>93318.500000000116</v>
      </c>
      <c r="K64" s="386">
        <f t="shared" si="15"/>
        <v>832646.83</v>
      </c>
      <c r="L64" s="387">
        <f t="shared" si="15"/>
        <v>2792916.3200000022</v>
      </c>
      <c r="M64" s="385">
        <f t="shared" si="15"/>
        <v>413342.23999999953</v>
      </c>
      <c r="N64" s="386">
        <f t="shared" si="15"/>
        <v>461862.95999999967</v>
      </c>
      <c r="O64" s="386">
        <f t="shared" si="15"/>
        <v>502419.19000000047</v>
      </c>
      <c r="P64" s="387">
        <f t="shared" si="15"/>
        <v>1393439.6000000008</v>
      </c>
      <c r="Q64" s="385">
        <f t="shared" si="15"/>
        <v>166393.06999999948</v>
      </c>
      <c r="R64" s="386">
        <f t="shared" si="15"/>
        <v>61183.199999999662</v>
      </c>
      <c r="S64" s="386">
        <f t="shared" si="15"/>
        <v>113227.04000000021</v>
      </c>
      <c r="T64" s="387">
        <f t="shared" si="15"/>
        <v>192182.83000000002</v>
      </c>
      <c r="U64" s="385">
        <f t="shared" si="15"/>
        <v>135484.89999999909</v>
      </c>
      <c r="V64" s="386">
        <f t="shared" si="15"/>
        <v>577472.21099999989</v>
      </c>
      <c r="W64" s="386">
        <f t="shared" si="15"/>
        <v>789086.36000000115</v>
      </c>
      <c r="X64" s="387">
        <f t="shared" si="15"/>
        <v>436364.37099999975</v>
      </c>
      <c r="Y64" s="385">
        <f t="shared" si="15"/>
        <v>3272452.5590000032</v>
      </c>
      <c r="Z64" s="386">
        <f t="shared" si="15"/>
        <v>5922500.0200000051</v>
      </c>
      <c r="AA64" s="386">
        <f t="shared" si="15"/>
        <v>4893809.8419999992</v>
      </c>
      <c r="AB64" s="387">
        <f t="shared" si="15"/>
        <v>6312669.9299999978</v>
      </c>
      <c r="AC64" s="385">
        <f t="shared" si="15"/>
        <v>-225176.70999999935</v>
      </c>
      <c r="AD64" s="386">
        <f t="shared" si="15"/>
        <v>154751.48000000109</v>
      </c>
      <c r="AE64" s="386">
        <f t="shared" si="15"/>
        <v>215841.32000000105</v>
      </c>
      <c r="AF64" s="387">
        <f t="shared" si="15"/>
        <v>82207.522000001161</v>
      </c>
      <c r="AG64" s="385">
        <f t="shared" si="15"/>
        <v>651214.4800000001</v>
      </c>
      <c r="AH64" s="386">
        <f t="shared" si="15"/>
        <v>498413.64999999997</v>
      </c>
      <c r="AI64" s="386">
        <f t="shared" si="15"/>
        <v>2888177.2799999993</v>
      </c>
      <c r="AJ64" s="387">
        <f t="shared" si="15"/>
        <v>3887490.4</v>
      </c>
      <c r="AK64" s="385">
        <f t="shared" si="15"/>
        <v>82598.190000000177</v>
      </c>
      <c r="AL64" s="386">
        <f t="shared" si="15"/>
        <v>64179.200999999885</v>
      </c>
      <c r="AM64" s="386">
        <f t="shared" si="15"/>
        <v>145518.84000000043</v>
      </c>
      <c r="AN64" s="387">
        <f t="shared" si="15"/>
        <v>321221.00999999954</v>
      </c>
      <c r="AO64" s="385">
        <f t="shared" si="15"/>
        <v>145749.0199999999</v>
      </c>
      <c r="AP64" s="386">
        <f t="shared" si="15"/>
        <v>-235101.27000000008</v>
      </c>
      <c r="AQ64" s="386">
        <f t="shared" si="15"/>
        <v>389598.72999999928</v>
      </c>
      <c r="AR64" s="387">
        <f t="shared" si="15"/>
        <v>156410.32999999961</v>
      </c>
      <c r="AS64" s="385">
        <f t="shared" si="15"/>
        <v>684868.02999999921</v>
      </c>
      <c r="AT64" s="386">
        <f t="shared" si="15"/>
        <v>932762.06000000145</v>
      </c>
      <c r="AU64" s="386">
        <f t="shared" si="15"/>
        <v>642097.23899999878</v>
      </c>
      <c r="AV64" s="387">
        <f t="shared" si="15"/>
        <v>-95673.93899999978</v>
      </c>
      <c r="AW64" s="385">
        <f t="shared" si="15"/>
        <v>665602.23999999953</v>
      </c>
      <c r="AX64" s="386">
        <f t="shared" si="15"/>
        <v>793451.70999999787</v>
      </c>
      <c r="AY64" s="386">
        <f t="shared" si="15"/>
        <v>861203.81000000052</v>
      </c>
      <c r="AZ64" s="387">
        <f t="shared" si="15"/>
        <v>1007948.3899999997</v>
      </c>
      <c r="BA64" s="385">
        <f t="shared" si="15"/>
        <v>2004107.4499999988</v>
      </c>
      <c r="BB64" s="386">
        <f t="shared" si="15"/>
        <v>5927901.9999999981</v>
      </c>
      <c r="BC64" s="386">
        <f t="shared" si="15"/>
        <v>8071802.4100000029</v>
      </c>
      <c r="BD64" s="387">
        <f t="shared" si="15"/>
        <v>3683894.6599999978</v>
      </c>
      <c r="BE64" s="385">
        <f t="shared" si="15"/>
        <v>1162629.3010000009</v>
      </c>
      <c r="BF64" s="386">
        <f t="shared" si="15"/>
        <v>976673.44100000081</v>
      </c>
      <c r="BG64" s="386">
        <f t="shared" si="15"/>
        <v>1293206.9899999998</v>
      </c>
      <c r="BH64" s="387">
        <f t="shared" si="15"/>
        <v>1186786.600000001</v>
      </c>
      <c r="BI64" s="385">
        <f t="shared" si="15"/>
        <v>1179750.4399999995</v>
      </c>
      <c r="BJ64" s="386">
        <f t="shared" si="15"/>
        <v>501625.29999999882</v>
      </c>
      <c r="BK64" s="386">
        <f t="shared" si="15"/>
        <v>337041.07999999926</v>
      </c>
      <c r="BL64" s="387">
        <f t="shared" si="15"/>
        <v>41259.399999999965</v>
      </c>
      <c r="BM64" s="385">
        <f t="shared" si="15"/>
        <v>731711.36300000129</v>
      </c>
      <c r="BN64" s="386">
        <f t="shared" si="15"/>
        <v>958873.82999999949</v>
      </c>
      <c r="BO64" s="386">
        <f t="shared" si="15"/>
        <v>1632508.83</v>
      </c>
      <c r="BP64" s="387">
        <f t="shared" si="15"/>
        <v>1469925.5599999994</v>
      </c>
      <c r="BQ64" s="385">
        <f t="shared" si="15"/>
        <v>1695026.4699999995</v>
      </c>
      <c r="BR64" s="386">
        <f t="shared" ref="BR64:BX64" si="16">+BR61-BR62-BR63</f>
        <v>1682640.6599999995</v>
      </c>
      <c r="BS64" s="386">
        <f t="shared" si="16"/>
        <v>1755414.2799999998</v>
      </c>
      <c r="BT64" s="387">
        <f t="shared" si="16"/>
        <v>1746217.6400000008</v>
      </c>
      <c r="BU64" s="385">
        <f t="shared" si="16"/>
        <v>11016.670999999158</v>
      </c>
      <c r="BV64" s="386">
        <f t="shared" si="16"/>
        <v>956049.13000000082</v>
      </c>
      <c r="BW64" s="386">
        <f t="shared" si="16"/>
        <v>1616418.6900000006</v>
      </c>
      <c r="BX64" s="387">
        <f t="shared" si="16"/>
        <v>1867115.6999999995</v>
      </c>
    </row>
    <row r="65" spans="1:76" x14ac:dyDescent="0.25">
      <c r="A65" s="1735"/>
      <c r="B65" s="388" t="s">
        <v>157</v>
      </c>
      <c r="C65" s="1734" t="s">
        <v>61</v>
      </c>
      <c r="D65" s="1734"/>
      <c r="E65" s="1734"/>
      <c r="F65" s="1734"/>
      <c r="G65" s="358" t="s">
        <v>341</v>
      </c>
      <c r="H65" s="1137">
        <f>+'1.3.DR'!C28</f>
        <v>0</v>
      </c>
      <c r="I65" s="369">
        <v>0</v>
      </c>
      <c r="J65" s="370">
        <v>0</v>
      </c>
      <c r="K65" s="370">
        <v>0</v>
      </c>
      <c r="L65" s="371">
        <v>0</v>
      </c>
      <c r="M65" s="369">
        <v>0</v>
      </c>
      <c r="N65" s="370">
        <v>8.7100000000000009</v>
      </c>
      <c r="O65" s="370">
        <v>0</v>
      </c>
      <c r="P65" s="371">
        <v>0</v>
      </c>
      <c r="Q65" s="369">
        <v>0</v>
      </c>
      <c r="R65" s="370">
        <v>0</v>
      </c>
      <c r="S65" s="370">
        <v>0</v>
      </c>
      <c r="T65" s="371">
        <v>0</v>
      </c>
      <c r="U65" s="369">
        <v>0</v>
      </c>
      <c r="V65" s="370">
        <v>0</v>
      </c>
      <c r="W65" s="370">
        <v>0</v>
      </c>
      <c r="X65" s="371">
        <v>0</v>
      </c>
      <c r="Y65" s="369">
        <v>0</v>
      </c>
      <c r="Z65" s="370">
        <v>0</v>
      </c>
      <c r="AA65" s="370">
        <v>0</v>
      </c>
      <c r="AB65" s="371">
        <v>0</v>
      </c>
      <c r="AC65" s="369">
        <v>0</v>
      </c>
      <c r="AD65" s="370">
        <v>0</v>
      </c>
      <c r="AE65" s="370">
        <v>0</v>
      </c>
      <c r="AF65" s="371">
        <v>0</v>
      </c>
      <c r="AG65" s="369">
        <v>0</v>
      </c>
      <c r="AH65" s="370">
        <v>0</v>
      </c>
      <c r="AI65" s="370">
        <v>0</v>
      </c>
      <c r="AJ65" s="371">
        <v>0</v>
      </c>
      <c r="AK65" s="369">
        <v>75.77</v>
      </c>
      <c r="AL65" s="370">
        <v>287.85000000000002</v>
      </c>
      <c r="AM65" s="370">
        <v>68.91</v>
      </c>
      <c r="AN65" s="371">
        <v>20.22</v>
      </c>
      <c r="AO65" s="369">
        <v>0</v>
      </c>
      <c r="AP65" s="370">
        <v>0</v>
      </c>
      <c r="AQ65" s="370">
        <v>57.49</v>
      </c>
      <c r="AR65" s="371">
        <v>51.17</v>
      </c>
      <c r="AS65" s="369">
        <v>1.04</v>
      </c>
      <c r="AT65" s="370">
        <v>0</v>
      </c>
      <c r="AU65" s="370">
        <v>7.0000000000000007E-2</v>
      </c>
      <c r="AV65" s="371">
        <v>0</v>
      </c>
      <c r="AW65" s="369">
        <v>0</v>
      </c>
      <c r="AX65" s="370">
        <v>0</v>
      </c>
      <c r="AY65" s="370">
        <v>0</v>
      </c>
      <c r="AZ65" s="371">
        <v>0</v>
      </c>
      <c r="BA65" s="369">
        <v>21.04</v>
      </c>
      <c r="BB65" s="370">
        <v>11.83</v>
      </c>
      <c r="BC65" s="370">
        <v>5371.74</v>
      </c>
      <c r="BD65" s="371">
        <v>1344.23</v>
      </c>
      <c r="BE65" s="369">
        <v>0</v>
      </c>
      <c r="BF65" s="370">
        <v>0</v>
      </c>
      <c r="BG65" s="370">
        <v>0</v>
      </c>
      <c r="BH65" s="371">
        <v>0</v>
      </c>
      <c r="BI65" s="369">
        <v>1792.71</v>
      </c>
      <c r="BJ65" s="370">
        <v>0</v>
      </c>
      <c r="BK65" s="370">
        <v>0</v>
      </c>
      <c r="BL65" s="371">
        <v>0</v>
      </c>
      <c r="BM65" s="369">
        <v>66928.13</v>
      </c>
      <c r="BN65" s="370">
        <v>6885.68</v>
      </c>
      <c r="BO65" s="370">
        <v>4472.9399999999996</v>
      </c>
      <c r="BP65" s="371">
        <v>3374.59</v>
      </c>
      <c r="BQ65" s="369">
        <v>7737.44</v>
      </c>
      <c r="BR65" s="370">
        <v>5773.63</v>
      </c>
      <c r="BS65" s="370">
        <v>5442.48</v>
      </c>
      <c r="BT65" s="371">
        <v>1196.67</v>
      </c>
      <c r="BU65" s="369">
        <v>76310.97</v>
      </c>
      <c r="BV65" s="370">
        <v>26610.01</v>
      </c>
      <c r="BW65" s="370">
        <v>52126.89</v>
      </c>
      <c r="BX65" s="371">
        <v>84842.45</v>
      </c>
    </row>
    <row r="66" spans="1:76" ht="15.75" thickBot="1" x14ac:dyDescent="0.3">
      <c r="A66" s="1735"/>
      <c r="B66" s="174" t="s">
        <v>158</v>
      </c>
      <c r="C66" s="1568" t="s">
        <v>62</v>
      </c>
      <c r="D66" s="1568"/>
      <c r="E66" s="1568"/>
      <c r="F66" s="1568"/>
      <c r="G66" s="380" t="s">
        <v>341</v>
      </c>
      <c r="H66" s="1141">
        <f>+'1.3.DR'!C29</f>
        <v>0</v>
      </c>
      <c r="I66" s="381">
        <v>52233.38</v>
      </c>
      <c r="J66" s="382">
        <v>55760.36</v>
      </c>
      <c r="K66" s="382">
        <v>68477.740000000005</v>
      </c>
      <c r="L66" s="383">
        <v>69709.600000000006</v>
      </c>
      <c r="M66" s="381">
        <v>17152.11</v>
      </c>
      <c r="N66" s="382">
        <v>42100.12</v>
      </c>
      <c r="O66" s="382">
        <v>42940.11</v>
      </c>
      <c r="P66" s="383">
        <v>45312.12</v>
      </c>
      <c r="Q66" s="381">
        <v>28934.89</v>
      </c>
      <c r="R66" s="382">
        <v>29571.69</v>
      </c>
      <c r="S66" s="382">
        <v>20686.310000000001</v>
      </c>
      <c r="T66" s="383">
        <v>11605.92</v>
      </c>
      <c r="U66" s="381">
        <v>6494.48</v>
      </c>
      <c r="V66" s="382">
        <v>0</v>
      </c>
      <c r="W66" s="382">
        <v>0</v>
      </c>
      <c r="X66" s="383">
        <v>0</v>
      </c>
      <c r="Y66" s="381">
        <v>83450.539999999994</v>
      </c>
      <c r="Z66" s="382">
        <v>169644.97</v>
      </c>
      <c r="AA66" s="382">
        <v>234495.47</v>
      </c>
      <c r="AB66" s="383">
        <v>222072.24</v>
      </c>
      <c r="AC66" s="381">
        <v>157295.20000000001</v>
      </c>
      <c r="AD66" s="382">
        <v>139693.96</v>
      </c>
      <c r="AE66" s="382">
        <v>89528.59</v>
      </c>
      <c r="AF66" s="383">
        <v>74331.850000000006</v>
      </c>
      <c r="AG66" s="381">
        <v>9347.11</v>
      </c>
      <c r="AH66" s="382">
        <v>70203.259999999995</v>
      </c>
      <c r="AI66" s="382">
        <v>5046.34</v>
      </c>
      <c r="AJ66" s="383">
        <v>2874.04</v>
      </c>
      <c r="AK66" s="381">
        <v>36222.47</v>
      </c>
      <c r="AL66" s="382">
        <v>38448.660000000003</v>
      </c>
      <c r="AM66" s="382">
        <v>37399.64</v>
      </c>
      <c r="AN66" s="383">
        <v>29670.46</v>
      </c>
      <c r="AO66" s="381">
        <v>88043.76</v>
      </c>
      <c r="AP66" s="382">
        <v>68788.36</v>
      </c>
      <c r="AQ66" s="382">
        <v>128841.24</v>
      </c>
      <c r="AR66" s="383">
        <v>89249.59</v>
      </c>
      <c r="AS66" s="381">
        <v>57991.33</v>
      </c>
      <c r="AT66" s="382">
        <v>344516.37</v>
      </c>
      <c r="AU66" s="382">
        <v>172278.45</v>
      </c>
      <c r="AV66" s="383">
        <v>130680.42</v>
      </c>
      <c r="AW66" s="381">
        <v>506026.54</v>
      </c>
      <c r="AX66" s="382">
        <v>625689.66</v>
      </c>
      <c r="AY66" s="382">
        <v>637018.78</v>
      </c>
      <c r="AZ66" s="383">
        <v>502851.79</v>
      </c>
      <c r="BA66" s="381">
        <v>210769.09</v>
      </c>
      <c r="BB66" s="382">
        <v>205786.72</v>
      </c>
      <c r="BC66" s="382">
        <v>140846.54</v>
      </c>
      <c r="BD66" s="383">
        <v>104614.04</v>
      </c>
      <c r="BE66" s="381">
        <v>2691.09</v>
      </c>
      <c r="BF66" s="382">
        <v>2289.98</v>
      </c>
      <c r="BG66" s="382">
        <v>335.88</v>
      </c>
      <c r="BH66" s="383">
        <v>0</v>
      </c>
      <c r="BI66" s="381">
        <v>14472.06</v>
      </c>
      <c r="BJ66" s="382">
        <v>0</v>
      </c>
      <c r="BK66" s="382">
        <v>1.48</v>
      </c>
      <c r="BL66" s="383">
        <v>3901.84</v>
      </c>
      <c r="BM66" s="381">
        <v>15816.17</v>
      </c>
      <c r="BN66" s="382">
        <v>10915.6</v>
      </c>
      <c r="BO66" s="382">
        <v>10210.77</v>
      </c>
      <c r="BP66" s="383">
        <v>6879.69</v>
      </c>
      <c r="BQ66" s="381">
        <v>291654.57</v>
      </c>
      <c r="BR66" s="382">
        <v>254908.35</v>
      </c>
      <c r="BS66" s="382">
        <v>211794.99</v>
      </c>
      <c r="BT66" s="383">
        <v>178115.1</v>
      </c>
      <c r="BU66" s="381">
        <v>540.66999999999996</v>
      </c>
      <c r="BV66" s="382">
        <v>2085.48</v>
      </c>
      <c r="BW66" s="382">
        <v>8251.32</v>
      </c>
      <c r="BX66" s="383">
        <v>6954.97</v>
      </c>
    </row>
    <row r="67" spans="1:76" ht="16.5" thickTop="1" thickBot="1" x14ac:dyDescent="0.3">
      <c r="A67" s="1735"/>
      <c r="B67" s="1739" t="s">
        <v>378</v>
      </c>
      <c r="C67" s="1570"/>
      <c r="D67" s="1570"/>
      <c r="E67" s="1570"/>
      <c r="F67" s="1570"/>
      <c r="G67" s="384" t="s">
        <v>341</v>
      </c>
      <c r="H67" s="1131">
        <f>+H64+H65-H66</f>
        <v>0</v>
      </c>
      <c r="I67" s="385">
        <f>+I64+I65-I66</f>
        <v>147741.02000000005</v>
      </c>
      <c r="J67" s="386">
        <f t="shared" ref="J67:BQ67" si="17">+J64+J65-J66</f>
        <v>37558.140000000116</v>
      </c>
      <c r="K67" s="386">
        <f t="shared" si="17"/>
        <v>764169.09</v>
      </c>
      <c r="L67" s="387">
        <f t="shared" si="17"/>
        <v>2723206.7200000021</v>
      </c>
      <c r="M67" s="385">
        <f t="shared" si="17"/>
        <v>396190.12999999954</v>
      </c>
      <c r="N67" s="386">
        <f t="shared" si="17"/>
        <v>419771.5499999997</v>
      </c>
      <c r="O67" s="386">
        <f t="shared" si="17"/>
        <v>459479.08000000048</v>
      </c>
      <c r="P67" s="387">
        <f t="shared" si="17"/>
        <v>1348127.4800000007</v>
      </c>
      <c r="Q67" s="385">
        <f t="shared" si="17"/>
        <v>137458.17999999947</v>
      </c>
      <c r="R67" s="386">
        <f t="shared" si="17"/>
        <v>31611.509999999664</v>
      </c>
      <c r="S67" s="386">
        <f t="shared" si="17"/>
        <v>92540.730000000214</v>
      </c>
      <c r="T67" s="387">
        <f t="shared" si="17"/>
        <v>180576.91</v>
      </c>
      <c r="U67" s="385">
        <f t="shared" si="17"/>
        <v>128990.4199999991</v>
      </c>
      <c r="V67" s="386">
        <f t="shared" si="17"/>
        <v>577472.21099999989</v>
      </c>
      <c r="W67" s="386">
        <f t="shared" si="17"/>
        <v>789086.36000000115</v>
      </c>
      <c r="X67" s="387">
        <f t="shared" si="17"/>
        <v>436364.37099999975</v>
      </c>
      <c r="Y67" s="385">
        <f t="shared" si="17"/>
        <v>3189002.0190000031</v>
      </c>
      <c r="Z67" s="386">
        <f t="shared" si="17"/>
        <v>5752855.0500000054</v>
      </c>
      <c r="AA67" s="386">
        <f t="shared" si="17"/>
        <v>4659314.3719999995</v>
      </c>
      <c r="AB67" s="387">
        <f t="shared" si="17"/>
        <v>6090597.6899999976</v>
      </c>
      <c r="AC67" s="385">
        <f t="shared" si="17"/>
        <v>-382471.90999999933</v>
      </c>
      <c r="AD67" s="386">
        <f t="shared" si="17"/>
        <v>15057.520000001095</v>
      </c>
      <c r="AE67" s="386">
        <f t="shared" si="17"/>
        <v>126312.73000000106</v>
      </c>
      <c r="AF67" s="387">
        <f t="shared" si="17"/>
        <v>7875.6720000011555</v>
      </c>
      <c r="AG67" s="385">
        <f t="shared" si="17"/>
        <v>641867.37000000011</v>
      </c>
      <c r="AH67" s="386">
        <f t="shared" si="17"/>
        <v>428210.38999999996</v>
      </c>
      <c r="AI67" s="386">
        <f t="shared" si="17"/>
        <v>2883130.9399999995</v>
      </c>
      <c r="AJ67" s="387">
        <f t="shared" si="17"/>
        <v>3884616.36</v>
      </c>
      <c r="AK67" s="385">
        <f t="shared" si="17"/>
        <v>46451.49000000018</v>
      </c>
      <c r="AL67" s="386">
        <f t="shared" si="17"/>
        <v>26018.39099999988</v>
      </c>
      <c r="AM67" s="386">
        <f t="shared" si="17"/>
        <v>108188.11000000044</v>
      </c>
      <c r="AN67" s="387">
        <f t="shared" si="17"/>
        <v>291570.76999999949</v>
      </c>
      <c r="AO67" s="385">
        <f t="shared" si="17"/>
        <v>57705.259999999907</v>
      </c>
      <c r="AP67" s="386">
        <f t="shared" si="17"/>
        <v>-303889.63000000006</v>
      </c>
      <c r="AQ67" s="386">
        <f t="shared" si="17"/>
        <v>260814.97999999928</v>
      </c>
      <c r="AR67" s="387">
        <f t="shared" si="17"/>
        <v>67211.909999999625</v>
      </c>
      <c r="AS67" s="385">
        <f t="shared" si="17"/>
        <v>626877.73999999929</v>
      </c>
      <c r="AT67" s="386">
        <f t="shared" si="17"/>
        <v>588245.69000000146</v>
      </c>
      <c r="AU67" s="386">
        <f t="shared" si="17"/>
        <v>469818.85899999872</v>
      </c>
      <c r="AV67" s="387">
        <f t="shared" si="17"/>
        <v>-226354.35899999976</v>
      </c>
      <c r="AW67" s="385">
        <f t="shared" si="17"/>
        <v>159575.69999999955</v>
      </c>
      <c r="AX67" s="386">
        <f t="shared" si="17"/>
        <v>167762.04999999783</v>
      </c>
      <c r="AY67" s="386">
        <f t="shared" si="17"/>
        <v>224185.03000000049</v>
      </c>
      <c r="AZ67" s="387">
        <f t="shared" si="17"/>
        <v>505096.59999999969</v>
      </c>
      <c r="BA67" s="385">
        <f t="shared" si="17"/>
        <v>1793359.3999999987</v>
      </c>
      <c r="BB67" s="386">
        <f t="shared" si="17"/>
        <v>5722127.1099999985</v>
      </c>
      <c r="BC67" s="386">
        <f t="shared" si="17"/>
        <v>7936327.6100000031</v>
      </c>
      <c r="BD67" s="387">
        <f t="shared" si="17"/>
        <v>3580624.8499999978</v>
      </c>
      <c r="BE67" s="385">
        <f t="shared" si="17"/>
        <v>1159938.2110000008</v>
      </c>
      <c r="BF67" s="386">
        <f t="shared" si="17"/>
        <v>974383.46100000083</v>
      </c>
      <c r="BG67" s="386">
        <f t="shared" si="17"/>
        <v>1292871.1099999999</v>
      </c>
      <c r="BH67" s="387">
        <f t="shared" si="17"/>
        <v>1186786.600000001</v>
      </c>
      <c r="BI67" s="385">
        <f t="shared" si="17"/>
        <v>1167071.0899999994</v>
      </c>
      <c r="BJ67" s="386">
        <f t="shared" si="17"/>
        <v>501625.29999999882</v>
      </c>
      <c r="BK67" s="386">
        <f t="shared" si="17"/>
        <v>337039.59999999928</v>
      </c>
      <c r="BL67" s="387">
        <f t="shared" si="17"/>
        <v>37357.559999999969</v>
      </c>
      <c r="BM67" s="385">
        <f t="shared" si="17"/>
        <v>782823.32300000126</v>
      </c>
      <c r="BN67" s="386">
        <f t="shared" si="17"/>
        <v>954843.90999999957</v>
      </c>
      <c r="BO67" s="386">
        <f t="shared" si="17"/>
        <v>1626771</v>
      </c>
      <c r="BP67" s="387">
        <f t="shared" si="17"/>
        <v>1466420.4599999995</v>
      </c>
      <c r="BQ67" s="385">
        <f t="shared" si="17"/>
        <v>1411109.3399999994</v>
      </c>
      <c r="BR67" s="386">
        <f t="shared" ref="BR67:BX67" si="18">+BR64+BR65-BR66</f>
        <v>1433505.9399999992</v>
      </c>
      <c r="BS67" s="386">
        <f t="shared" si="18"/>
        <v>1549061.7699999998</v>
      </c>
      <c r="BT67" s="387">
        <f t="shared" si="18"/>
        <v>1569299.2100000007</v>
      </c>
      <c r="BU67" s="385">
        <f t="shared" si="18"/>
        <v>86786.970999999161</v>
      </c>
      <c r="BV67" s="386">
        <f t="shared" si="18"/>
        <v>980573.66000000085</v>
      </c>
      <c r="BW67" s="386">
        <f t="shared" si="18"/>
        <v>1660294.2600000005</v>
      </c>
      <c r="BX67" s="387">
        <f t="shared" si="18"/>
        <v>1945003.1799999995</v>
      </c>
    </row>
    <row r="68" spans="1:76" ht="15.75" thickBot="1" x14ac:dyDescent="0.3">
      <c r="A68" s="1735"/>
      <c r="B68" s="389" t="s">
        <v>160</v>
      </c>
      <c r="C68" s="1571" t="s">
        <v>379</v>
      </c>
      <c r="D68" s="1571"/>
      <c r="E68" s="1571"/>
      <c r="F68" s="1571"/>
      <c r="G68" s="390" t="s">
        <v>341</v>
      </c>
      <c r="H68" s="1142">
        <f>+'1.3.DR'!C32</f>
        <v>0</v>
      </c>
      <c r="I68" s="391">
        <v>753.29</v>
      </c>
      <c r="J68" s="392">
        <v>8591.61</v>
      </c>
      <c r="K68" s="392">
        <v>59390.02</v>
      </c>
      <c r="L68" s="393">
        <v>38798.230000000003</v>
      </c>
      <c r="M68" s="391">
        <v>90347.91</v>
      </c>
      <c r="N68" s="392">
        <v>103826.41</v>
      </c>
      <c r="O68" s="392">
        <v>102772.06</v>
      </c>
      <c r="P68" s="393">
        <v>320483.36</v>
      </c>
      <c r="Q68" s="391">
        <v>21438.37</v>
      </c>
      <c r="R68" s="392">
        <v>9090.64</v>
      </c>
      <c r="S68" s="392">
        <v>23142.19</v>
      </c>
      <c r="T68" s="393">
        <v>67744.02</v>
      </c>
      <c r="U68" s="391">
        <v>9593.93</v>
      </c>
      <c r="V68" s="392">
        <v>50711.14</v>
      </c>
      <c r="W68" s="392">
        <v>111020.54</v>
      </c>
      <c r="X68" s="393">
        <v>66152.22</v>
      </c>
      <c r="Y68" s="391">
        <v>367115.21</v>
      </c>
      <c r="Z68" s="392">
        <v>421560.38</v>
      </c>
      <c r="AA68" s="392">
        <v>58420.52</v>
      </c>
      <c r="AB68" s="393">
        <v>555559.64</v>
      </c>
      <c r="AC68" s="391">
        <v>73500</v>
      </c>
      <c r="AD68" s="392">
        <v>-47299.37</v>
      </c>
      <c r="AE68" s="392">
        <v>9202.68</v>
      </c>
      <c r="AF68" s="393">
        <v>-15435.79</v>
      </c>
      <c r="AG68" s="391">
        <v>57018.84</v>
      </c>
      <c r="AH68" s="392">
        <v>46136.4</v>
      </c>
      <c r="AI68" s="392">
        <v>607930.74</v>
      </c>
      <c r="AJ68" s="393">
        <v>1101168.72</v>
      </c>
      <c r="AK68" s="391">
        <v>16670.150000000001</v>
      </c>
      <c r="AL68" s="392">
        <v>10306.879999999999</v>
      </c>
      <c r="AM68" s="392">
        <v>42573.71</v>
      </c>
      <c r="AN68" s="393">
        <v>33429.32</v>
      </c>
      <c r="AO68" s="391">
        <v>36906.69</v>
      </c>
      <c r="AP68" s="392">
        <v>56310.81</v>
      </c>
      <c r="AQ68" s="392">
        <v>211358.92</v>
      </c>
      <c r="AR68" s="393">
        <v>28998.39</v>
      </c>
      <c r="AS68" s="391">
        <v>54462.8</v>
      </c>
      <c r="AT68" s="392">
        <v>22790.85</v>
      </c>
      <c r="AU68" s="392">
        <v>16299.54</v>
      </c>
      <c r="AV68" s="393">
        <v>107396.83</v>
      </c>
      <c r="AW68" s="391">
        <v>73443.649999999994</v>
      </c>
      <c r="AX68" s="392">
        <v>114183.41</v>
      </c>
      <c r="AY68" s="392">
        <v>102338.72</v>
      </c>
      <c r="AZ68" s="393">
        <v>78344.73</v>
      </c>
      <c r="BA68" s="391">
        <v>240541.02</v>
      </c>
      <c r="BB68" s="392">
        <v>1231802.81</v>
      </c>
      <c r="BC68" s="392">
        <v>1535869.45</v>
      </c>
      <c r="BD68" s="393">
        <v>-372093.22</v>
      </c>
      <c r="BE68" s="391">
        <v>278887.44</v>
      </c>
      <c r="BF68" s="392">
        <v>249915.3</v>
      </c>
      <c r="BG68" s="392">
        <v>323159.67</v>
      </c>
      <c r="BH68" s="393">
        <v>291840.98</v>
      </c>
      <c r="BI68" s="391">
        <v>293182.40999999997</v>
      </c>
      <c r="BJ68" s="392">
        <v>132522.799</v>
      </c>
      <c r="BK68" s="392">
        <v>91869.09</v>
      </c>
      <c r="BL68" s="393">
        <v>21739.34</v>
      </c>
      <c r="BM68" s="391">
        <v>51316.37</v>
      </c>
      <c r="BN68" s="392">
        <v>62371.09</v>
      </c>
      <c r="BO68" s="392">
        <v>192338.21</v>
      </c>
      <c r="BP68" s="393">
        <v>191242.8</v>
      </c>
      <c r="BQ68" s="391">
        <v>74882.16</v>
      </c>
      <c r="BR68" s="392">
        <v>99423.64</v>
      </c>
      <c r="BS68" s="392">
        <v>38094.160000000003</v>
      </c>
      <c r="BT68" s="393">
        <v>43850.02</v>
      </c>
      <c r="BU68" s="391">
        <v>53779.22</v>
      </c>
      <c r="BV68" s="392">
        <v>102887.61</v>
      </c>
      <c r="BW68" s="392">
        <v>189904.27</v>
      </c>
      <c r="BX68" s="393">
        <v>126715.85</v>
      </c>
    </row>
    <row r="69" spans="1:76" ht="16.5" thickTop="1" thickBot="1" x14ac:dyDescent="0.3">
      <c r="A69" s="1736"/>
      <c r="B69" s="1740" t="s">
        <v>380</v>
      </c>
      <c r="C69" s="1741"/>
      <c r="D69" s="1741"/>
      <c r="E69" s="1741"/>
      <c r="F69" s="1741"/>
      <c r="G69" s="1098" t="s">
        <v>341</v>
      </c>
      <c r="H69" s="1143">
        <f>+H67-H68</f>
        <v>0</v>
      </c>
      <c r="I69" s="1099">
        <f>+I67-I68</f>
        <v>146987.73000000004</v>
      </c>
      <c r="J69" s="1100">
        <f t="shared" ref="J69:P69" si="19">+J67-J68</f>
        <v>28966.530000000115</v>
      </c>
      <c r="K69" s="1100">
        <f t="shared" si="19"/>
        <v>704779.07</v>
      </c>
      <c r="L69" s="1101">
        <f t="shared" si="19"/>
        <v>2684408.4900000021</v>
      </c>
      <c r="M69" s="1099">
        <f t="shared" si="19"/>
        <v>305842.21999999951</v>
      </c>
      <c r="N69" s="1100">
        <f t="shared" si="19"/>
        <v>315945.13999999966</v>
      </c>
      <c r="O69" s="1100">
        <f t="shared" si="19"/>
        <v>356707.02000000048</v>
      </c>
      <c r="P69" s="1101">
        <f t="shared" si="19"/>
        <v>1027644.1200000007</v>
      </c>
      <c r="Q69" s="1099">
        <f>+Q67-Q68</f>
        <v>116019.80999999947</v>
      </c>
      <c r="R69" s="1100">
        <f t="shared" ref="R69:BX69" si="20">+R67-R68</f>
        <v>22520.869999999664</v>
      </c>
      <c r="S69" s="1100">
        <f t="shared" si="20"/>
        <v>69398.540000000212</v>
      </c>
      <c r="T69" s="1101">
        <f t="shared" si="20"/>
        <v>112832.89</v>
      </c>
      <c r="U69" s="1099">
        <f t="shared" si="20"/>
        <v>119396.48999999909</v>
      </c>
      <c r="V69" s="1100">
        <f t="shared" si="20"/>
        <v>526761.07099999988</v>
      </c>
      <c r="W69" s="1100">
        <f t="shared" si="20"/>
        <v>678065.82000000111</v>
      </c>
      <c r="X69" s="1101">
        <f t="shared" si="20"/>
        <v>370212.15099999972</v>
      </c>
      <c r="Y69" s="1099">
        <f t="shared" si="20"/>
        <v>2821886.8090000032</v>
      </c>
      <c r="Z69" s="1100">
        <f t="shared" si="20"/>
        <v>5331294.6700000055</v>
      </c>
      <c r="AA69" s="1100">
        <f t="shared" si="20"/>
        <v>4600893.852</v>
      </c>
      <c r="AB69" s="1101">
        <f t="shared" si="20"/>
        <v>5535038.049999998</v>
      </c>
      <c r="AC69" s="1099">
        <f t="shared" si="20"/>
        <v>-455971.90999999933</v>
      </c>
      <c r="AD69" s="1100">
        <f t="shared" si="20"/>
        <v>62356.890000001098</v>
      </c>
      <c r="AE69" s="1100">
        <f t="shared" si="20"/>
        <v>117110.05000000107</v>
      </c>
      <c r="AF69" s="1101">
        <f t="shared" si="20"/>
        <v>23311.462000001156</v>
      </c>
      <c r="AG69" s="1099">
        <f t="shared" si="20"/>
        <v>584848.53000000014</v>
      </c>
      <c r="AH69" s="1100">
        <f t="shared" si="20"/>
        <v>382073.98999999993</v>
      </c>
      <c r="AI69" s="1100">
        <f t="shared" si="20"/>
        <v>2275200.1999999993</v>
      </c>
      <c r="AJ69" s="1101">
        <f t="shared" si="20"/>
        <v>2783447.6399999997</v>
      </c>
      <c r="AK69" s="1099">
        <f t="shared" si="20"/>
        <v>29781.340000000178</v>
      </c>
      <c r="AL69" s="1100">
        <f t="shared" si="20"/>
        <v>15711.51099999988</v>
      </c>
      <c r="AM69" s="1100">
        <f t="shared" si="20"/>
        <v>65614.400000000431</v>
      </c>
      <c r="AN69" s="1101">
        <f t="shared" si="20"/>
        <v>258141.44999999949</v>
      </c>
      <c r="AO69" s="1099">
        <f t="shared" si="20"/>
        <v>20798.569999999905</v>
      </c>
      <c r="AP69" s="1100">
        <f t="shared" si="20"/>
        <v>-360200.44000000006</v>
      </c>
      <c r="AQ69" s="1100">
        <f t="shared" si="20"/>
        <v>49456.05999999927</v>
      </c>
      <c r="AR69" s="1101">
        <f t="shared" si="20"/>
        <v>38213.519999999626</v>
      </c>
      <c r="AS69" s="1099">
        <f t="shared" si="20"/>
        <v>572414.93999999925</v>
      </c>
      <c r="AT69" s="1100">
        <f t="shared" si="20"/>
        <v>565454.84000000148</v>
      </c>
      <c r="AU69" s="1100">
        <f t="shared" si="20"/>
        <v>453519.31899999874</v>
      </c>
      <c r="AV69" s="1101">
        <f t="shared" si="20"/>
        <v>-333751.18899999978</v>
      </c>
      <c r="AW69" s="1099">
        <f t="shared" si="20"/>
        <v>86132.049999999552</v>
      </c>
      <c r="AX69" s="1100">
        <f t="shared" si="20"/>
        <v>53578.639999997831</v>
      </c>
      <c r="AY69" s="1100">
        <f t="shared" si="20"/>
        <v>121846.31000000049</v>
      </c>
      <c r="AZ69" s="1101">
        <f t="shared" si="20"/>
        <v>426751.8699999997</v>
      </c>
      <c r="BA69" s="1099">
        <f t="shared" si="20"/>
        <v>1552818.3799999987</v>
      </c>
      <c r="BB69" s="1100">
        <f t="shared" si="20"/>
        <v>4490324.2999999989</v>
      </c>
      <c r="BC69" s="1100">
        <f t="shared" si="20"/>
        <v>6400458.1600000029</v>
      </c>
      <c r="BD69" s="1101">
        <f t="shared" si="20"/>
        <v>3952718.0699999975</v>
      </c>
      <c r="BE69" s="1099">
        <f t="shared" si="20"/>
        <v>881050.77100000088</v>
      </c>
      <c r="BF69" s="1100">
        <f t="shared" si="20"/>
        <v>724468.16100000078</v>
      </c>
      <c r="BG69" s="1100">
        <f t="shared" si="20"/>
        <v>969711.44</v>
      </c>
      <c r="BH69" s="1101">
        <f t="shared" si="20"/>
        <v>894945.62000000104</v>
      </c>
      <c r="BI69" s="1099">
        <f t="shared" si="20"/>
        <v>873888.67999999947</v>
      </c>
      <c r="BJ69" s="1100">
        <f t="shared" si="20"/>
        <v>369102.50099999883</v>
      </c>
      <c r="BK69" s="1100">
        <f t="shared" si="20"/>
        <v>245170.50999999928</v>
      </c>
      <c r="BL69" s="1101">
        <f t="shared" si="20"/>
        <v>15618.219999999968</v>
      </c>
      <c r="BM69" s="1099">
        <f t="shared" si="20"/>
        <v>731506.95300000126</v>
      </c>
      <c r="BN69" s="1100">
        <f t="shared" si="20"/>
        <v>892472.8199999996</v>
      </c>
      <c r="BO69" s="1100">
        <f t="shared" si="20"/>
        <v>1434432.79</v>
      </c>
      <c r="BP69" s="1101">
        <f t="shared" si="20"/>
        <v>1275177.6599999995</v>
      </c>
      <c r="BQ69" s="1099">
        <f t="shared" si="20"/>
        <v>1336227.1799999995</v>
      </c>
      <c r="BR69" s="1100">
        <f t="shared" si="20"/>
        <v>1334082.2999999993</v>
      </c>
      <c r="BS69" s="1100">
        <f t="shared" si="20"/>
        <v>1510967.6099999999</v>
      </c>
      <c r="BT69" s="1101">
        <f t="shared" si="20"/>
        <v>1525449.1900000006</v>
      </c>
      <c r="BU69" s="1099">
        <f t="shared" si="20"/>
        <v>33007.75099999916</v>
      </c>
      <c r="BV69" s="1100">
        <f t="shared" si="20"/>
        <v>877686.05000000086</v>
      </c>
      <c r="BW69" s="1100">
        <f t="shared" si="20"/>
        <v>1470389.9900000005</v>
      </c>
      <c r="BX69" s="1101">
        <f t="shared" si="20"/>
        <v>1818287.3299999994</v>
      </c>
    </row>
    <row r="70" spans="1:76" ht="9.75" customHeight="1" thickBot="1" x14ac:dyDescent="0.35">
      <c r="A70" s="394"/>
      <c r="B70" s="395"/>
      <c r="C70" s="395"/>
      <c r="D70" s="395"/>
      <c r="E70" s="395"/>
      <c r="F70" s="395"/>
      <c r="G70" s="396"/>
      <c r="H70" s="396"/>
      <c r="I70" s="397"/>
      <c r="J70" s="397"/>
      <c r="K70" s="397"/>
      <c r="L70" s="397"/>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row>
    <row r="71" spans="1:76" ht="21.75" thickBot="1" x14ac:dyDescent="0.4">
      <c r="A71" s="1760" t="s">
        <v>418</v>
      </c>
      <c r="B71" s="1761"/>
      <c r="C71" s="1761"/>
      <c r="D71" s="1761"/>
      <c r="E71" s="1761"/>
      <c r="F71" s="1761"/>
      <c r="G71" s="1106"/>
      <c r="H71" s="1106"/>
      <c r="I71" s="1742"/>
      <c r="J71" s="1742"/>
      <c r="K71" s="1742"/>
      <c r="L71" s="1742"/>
      <c r="M71" s="1743"/>
      <c r="N71" s="1743"/>
      <c r="O71" s="1743"/>
      <c r="P71" s="1743"/>
      <c r="Q71" s="1743"/>
      <c r="R71" s="1743"/>
      <c r="S71" s="1743"/>
      <c r="T71" s="1743"/>
      <c r="U71" s="1743"/>
      <c r="V71" s="1743"/>
      <c r="W71" s="1743"/>
      <c r="X71" s="1743"/>
      <c r="Y71" s="1743"/>
      <c r="Z71" s="1743"/>
      <c r="AA71" s="1743"/>
      <c r="AB71" s="1743"/>
      <c r="AC71" s="1743"/>
      <c r="AD71" s="1743"/>
      <c r="AE71" s="1743"/>
      <c r="AF71" s="1743"/>
      <c r="AG71" s="1743"/>
      <c r="AH71" s="1743"/>
      <c r="AI71" s="1743"/>
      <c r="AJ71" s="1743"/>
      <c r="AK71" s="1743"/>
      <c r="AL71" s="1743"/>
      <c r="AM71" s="1743"/>
      <c r="AN71" s="1743"/>
      <c r="AO71" s="1743"/>
      <c r="AP71" s="1743"/>
      <c r="AQ71" s="1743"/>
      <c r="AR71" s="1743"/>
      <c r="AS71" s="1743"/>
      <c r="AT71" s="1743"/>
      <c r="AU71" s="1743"/>
      <c r="AV71" s="1743"/>
      <c r="AW71" s="1743"/>
      <c r="AX71" s="1743"/>
      <c r="AY71" s="1743"/>
      <c r="AZ71" s="1743"/>
      <c r="BA71" s="1743"/>
      <c r="BB71" s="1743"/>
      <c r="BC71" s="1743"/>
      <c r="BD71" s="1743"/>
      <c r="BE71" s="1743"/>
      <c r="BF71" s="1743"/>
      <c r="BG71" s="1743"/>
      <c r="BH71" s="1743"/>
      <c r="BI71" s="1743"/>
      <c r="BJ71" s="1743"/>
      <c r="BK71" s="1743"/>
      <c r="BL71" s="1743"/>
      <c r="BM71" s="1743"/>
      <c r="BN71" s="1743"/>
      <c r="BO71" s="1743"/>
      <c r="BP71" s="1743"/>
      <c r="BQ71" s="1743"/>
      <c r="BR71" s="1743"/>
      <c r="BS71" s="1743"/>
      <c r="BT71" s="1743"/>
      <c r="BU71" s="1743"/>
      <c r="BV71" s="1743"/>
      <c r="BW71" s="1743"/>
      <c r="BX71" s="1743"/>
    </row>
    <row r="72" spans="1:76" ht="15" customHeight="1" x14ac:dyDescent="0.25">
      <c r="A72" s="1744" t="s">
        <v>68</v>
      </c>
      <c r="B72" s="1746" t="s">
        <v>104</v>
      </c>
      <c r="C72" s="1749" t="s">
        <v>112</v>
      </c>
      <c r="D72" s="1750"/>
      <c r="E72" s="1737" t="s">
        <v>111</v>
      </c>
      <c r="F72" s="1737"/>
      <c r="G72" s="365" t="s">
        <v>341</v>
      </c>
      <c r="H72" s="1128">
        <f>+'1.2.Balanço'!B8</f>
        <v>0</v>
      </c>
      <c r="I72" s="366">
        <v>15963144.82</v>
      </c>
      <c r="J72" s="367">
        <v>17048173.41</v>
      </c>
      <c r="K72" s="367">
        <v>17294508.379999999</v>
      </c>
      <c r="L72" s="368">
        <v>17602186.219999999</v>
      </c>
      <c r="M72" s="366">
        <v>777013.02</v>
      </c>
      <c r="N72" s="367">
        <v>2489602.02</v>
      </c>
      <c r="O72" s="367">
        <v>2326785.4900000002</v>
      </c>
      <c r="P72" s="368">
        <v>2365438.19</v>
      </c>
      <c r="Q72" s="366">
        <v>875770.65</v>
      </c>
      <c r="R72" s="367">
        <v>1072987.409</v>
      </c>
      <c r="S72" s="367">
        <v>1183484.5</v>
      </c>
      <c r="T72" s="368">
        <v>1564293.81</v>
      </c>
      <c r="U72" s="366">
        <v>2222314.59</v>
      </c>
      <c r="V72" s="367">
        <v>2463979.1</v>
      </c>
      <c r="W72" s="367">
        <v>2972189.45</v>
      </c>
      <c r="X72" s="368">
        <v>3013339.26</v>
      </c>
      <c r="Y72" s="366">
        <v>6186627.1699999999</v>
      </c>
      <c r="Z72" s="367">
        <v>10710530.84</v>
      </c>
      <c r="AA72" s="367">
        <v>18086953.649999999</v>
      </c>
      <c r="AB72" s="368">
        <v>23709313.129999999</v>
      </c>
      <c r="AC72" s="366">
        <v>1953617.38</v>
      </c>
      <c r="AD72" s="367">
        <v>5634988.1799999997</v>
      </c>
      <c r="AE72" s="367">
        <v>5530361.3300000001</v>
      </c>
      <c r="AF72" s="368">
        <v>5516693.8499999996</v>
      </c>
      <c r="AG72" s="366">
        <v>908339.02</v>
      </c>
      <c r="AH72" s="367">
        <v>2859270.33</v>
      </c>
      <c r="AI72" s="367">
        <v>3102686.78</v>
      </c>
      <c r="AJ72" s="368">
        <v>1264257.3899999999</v>
      </c>
      <c r="AK72" s="366">
        <v>3042019.36</v>
      </c>
      <c r="AL72" s="367">
        <v>3419628.18</v>
      </c>
      <c r="AM72" s="367">
        <v>3412265.42</v>
      </c>
      <c r="AN72" s="368">
        <v>3578066.47</v>
      </c>
      <c r="AO72" s="366">
        <v>4472537.79</v>
      </c>
      <c r="AP72" s="367">
        <v>4387095.04</v>
      </c>
      <c r="AQ72" s="367">
        <v>7425671.2000000002</v>
      </c>
      <c r="AR72" s="368">
        <v>7875801.75</v>
      </c>
      <c r="AS72" s="366">
        <v>6679064.2300000004</v>
      </c>
      <c r="AT72" s="367">
        <v>5870225.2300000004</v>
      </c>
      <c r="AU72" s="367">
        <v>6065395.3499999996</v>
      </c>
      <c r="AV72" s="368">
        <v>5267426.78</v>
      </c>
      <c r="AW72" s="366">
        <v>10357556.140000001</v>
      </c>
      <c r="AX72" s="367">
        <v>11125039.9</v>
      </c>
      <c r="AY72" s="367">
        <v>12636818.09</v>
      </c>
      <c r="AZ72" s="368">
        <v>12467603.92</v>
      </c>
      <c r="BA72" s="366">
        <v>4508134.91</v>
      </c>
      <c r="BB72" s="367">
        <v>4324923.5</v>
      </c>
      <c r="BC72" s="367">
        <v>5483714.54</v>
      </c>
      <c r="BD72" s="368">
        <v>6467041.6600000001</v>
      </c>
      <c r="BE72" s="366">
        <v>919518.54</v>
      </c>
      <c r="BF72" s="367">
        <v>963998.67</v>
      </c>
      <c r="BG72" s="367">
        <v>880323.69</v>
      </c>
      <c r="BH72" s="368">
        <v>767680.46</v>
      </c>
      <c r="BI72" s="366">
        <v>1593246.99</v>
      </c>
      <c r="BJ72" s="367">
        <v>1744176.74</v>
      </c>
      <c r="BK72" s="367">
        <v>1997567.06</v>
      </c>
      <c r="BL72" s="368">
        <v>1823534.42</v>
      </c>
      <c r="BM72" s="366">
        <v>4019363.85</v>
      </c>
      <c r="BN72" s="367">
        <v>3677319.61</v>
      </c>
      <c r="BO72" s="367">
        <v>3867553.49</v>
      </c>
      <c r="BP72" s="368">
        <v>3846508.68</v>
      </c>
      <c r="BQ72" s="366">
        <v>8674764.6500000004</v>
      </c>
      <c r="BR72" s="367">
        <v>10781625.99</v>
      </c>
      <c r="BS72" s="367">
        <v>13346706.880000001</v>
      </c>
      <c r="BT72" s="368">
        <v>13394670.5</v>
      </c>
      <c r="BU72" s="366">
        <v>5781274.4299999997</v>
      </c>
      <c r="BV72" s="367">
        <v>6769345.0800000001</v>
      </c>
      <c r="BW72" s="367">
        <v>6499173.1699999999</v>
      </c>
      <c r="BX72" s="368">
        <v>7771928.4500000002</v>
      </c>
    </row>
    <row r="73" spans="1:76" x14ac:dyDescent="0.25">
      <c r="A73" s="1744"/>
      <c r="B73" s="1747"/>
      <c r="C73" s="1751"/>
      <c r="D73" s="1752"/>
      <c r="E73" s="1734" t="s">
        <v>69</v>
      </c>
      <c r="F73" s="1734"/>
      <c r="G73" s="358" t="s">
        <v>341</v>
      </c>
      <c r="H73" s="1129">
        <f>+'1.2.Balanço'!B9</f>
        <v>0</v>
      </c>
      <c r="I73" s="369">
        <v>143337.04999999999</v>
      </c>
      <c r="J73" s="370">
        <v>141154.25</v>
      </c>
      <c r="K73" s="370">
        <v>138971.45000000001</v>
      </c>
      <c r="L73" s="371">
        <v>136788.65</v>
      </c>
      <c r="M73" s="369">
        <v>0</v>
      </c>
      <c r="N73" s="370">
        <v>0</v>
      </c>
      <c r="O73" s="370">
        <v>0</v>
      </c>
      <c r="P73" s="371">
        <v>0</v>
      </c>
      <c r="Q73" s="369">
        <v>0</v>
      </c>
      <c r="R73" s="370">
        <v>0</v>
      </c>
      <c r="S73" s="370">
        <v>0</v>
      </c>
      <c r="T73" s="371">
        <v>0</v>
      </c>
      <c r="U73" s="369">
        <v>0</v>
      </c>
      <c r="V73" s="370">
        <v>0</v>
      </c>
      <c r="W73" s="370">
        <v>0</v>
      </c>
      <c r="X73" s="371">
        <v>0</v>
      </c>
      <c r="Y73" s="369">
        <v>0</v>
      </c>
      <c r="Z73" s="370">
        <v>0</v>
      </c>
      <c r="AA73" s="370">
        <v>0</v>
      </c>
      <c r="AB73" s="371">
        <v>0</v>
      </c>
      <c r="AC73" s="369">
        <v>0</v>
      </c>
      <c r="AD73" s="370">
        <v>0</v>
      </c>
      <c r="AE73" s="370">
        <v>0</v>
      </c>
      <c r="AF73" s="371">
        <v>0</v>
      </c>
      <c r="AG73" s="369">
        <v>0</v>
      </c>
      <c r="AH73" s="370">
        <v>0</v>
      </c>
      <c r="AI73" s="370">
        <v>0</v>
      </c>
      <c r="AJ73" s="371">
        <v>0</v>
      </c>
      <c r="AK73" s="369">
        <v>0</v>
      </c>
      <c r="AL73" s="370">
        <v>0</v>
      </c>
      <c r="AM73" s="370">
        <v>0</v>
      </c>
      <c r="AN73" s="371">
        <v>0</v>
      </c>
      <c r="AO73" s="369">
        <v>0</v>
      </c>
      <c r="AP73" s="370">
        <v>0</v>
      </c>
      <c r="AQ73" s="370">
        <v>0</v>
      </c>
      <c r="AR73" s="371">
        <v>0</v>
      </c>
      <c r="AS73" s="369">
        <v>115359.27</v>
      </c>
      <c r="AT73" s="370">
        <v>110891.52</v>
      </c>
      <c r="AU73" s="370">
        <v>106423.77</v>
      </c>
      <c r="AV73" s="371">
        <v>101956.02</v>
      </c>
      <c r="AW73" s="369">
        <v>0</v>
      </c>
      <c r="AX73" s="370">
        <v>0</v>
      </c>
      <c r="AY73" s="370">
        <v>0</v>
      </c>
      <c r="AZ73" s="371">
        <v>0</v>
      </c>
      <c r="BA73" s="369">
        <v>196897.37</v>
      </c>
      <c r="BB73" s="370">
        <v>193651.81</v>
      </c>
      <c r="BC73" s="370">
        <v>266407.25</v>
      </c>
      <c r="BD73" s="371">
        <v>262014.68</v>
      </c>
      <c r="BE73" s="369">
        <v>0</v>
      </c>
      <c r="BF73" s="370">
        <v>0</v>
      </c>
      <c r="BG73" s="370">
        <v>0</v>
      </c>
      <c r="BH73" s="371">
        <v>0</v>
      </c>
      <c r="BI73" s="369">
        <v>0</v>
      </c>
      <c r="BJ73" s="370">
        <v>0</v>
      </c>
      <c r="BK73" s="370">
        <v>0</v>
      </c>
      <c r="BL73" s="371">
        <v>0</v>
      </c>
      <c r="BM73" s="369">
        <v>20290</v>
      </c>
      <c r="BN73" s="370">
        <v>20290</v>
      </c>
      <c r="BO73" s="370">
        <v>20290</v>
      </c>
      <c r="BP73" s="371">
        <v>118423.54</v>
      </c>
      <c r="BQ73" s="369">
        <v>0</v>
      </c>
      <c r="BR73" s="370">
        <v>295659.59999999998</v>
      </c>
      <c r="BS73" s="370">
        <v>291157.17</v>
      </c>
      <c r="BT73" s="371">
        <v>286654.74</v>
      </c>
      <c r="BU73" s="369">
        <v>187703.54</v>
      </c>
      <c r="BV73" s="370">
        <v>183255.26</v>
      </c>
      <c r="BW73" s="370">
        <v>178806.98</v>
      </c>
      <c r="BX73" s="371">
        <v>174358.62</v>
      </c>
    </row>
    <row r="74" spans="1:76" x14ac:dyDescent="0.25">
      <c r="A74" s="1744"/>
      <c r="B74" s="1747"/>
      <c r="C74" s="1751"/>
      <c r="D74" s="1752"/>
      <c r="E74" s="1734" t="s">
        <v>70</v>
      </c>
      <c r="F74" s="1734"/>
      <c r="G74" s="358" t="s">
        <v>341</v>
      </c>
      <c r="H74" s="1129">
        <f>+'1.2.Balanço'!B10</f>
        <v>0</v>
      </c>
      <c r="I74" s="369">
        <v>0</v>
      </c>
      <c r="J74" s="370">
        <v>0</v>
      </c>
      <c r="K74" s="370">
        <v>0</v>
      </c>
      <c r="L74" s="371">
        <v>0</v>
      </c>
      <c r="M74" s="369">
        <v>0</v>
      </c>
      <c r="N74" s="370">
        <v>0</v>
      </c>
      <c r="O74" s="370">
        <v>0</v>
      </c>
      <c r="P74" s="371">
        <v>0</v>
      </c>
      <c r="Q74" s="369">
        <v>0</v>
      </c>
      <c r="R74" s="370">
        <v>0</v>
      </c>
      <c r="S74" s="370">
        <v>0</v>
      </c>
      <c r="T74" s="371">
        <v>0</v>
      </c>
      <c r="U74" s="369">
        <v>0</v>
      </c>
      <c r="V74" s="370">
        <v>0</v>
      </c>
      <c r="W74" s="370">
        <v>0</v>
      </c>
      <c r="X74" s="371">
        <v>0</v>
      </c>
      <c r="Y74" s="369">
        <v>0</v>
      </c>
      <c r="Z74" s="370">
        <v>0</v>
      </c>
      <c r="AA74" s="370">
        <v>0</v>
      </c>
      <c r="AB74" s="371">
        <v>0</v>
      </c>
      <c r="AC74" s="369">
        <v>0</v>
      </c>
      <c r="AD74" s="370">
        <v>0</v>
      </c>
      <c r="AE74" s="370">
        <v>0</v>
      </c>
      <c r="AF74" s="371">
        <v>0</v>
      </c>
      <c r="AG74" s="369">
        <v>0</v>
      </c>
      <c r="AH74" s="370">
        <v>0</v>
      </c>
      <c r="AI74" s="370">
        <v>0</v>
      </c>
      <c r="AJ74" s="371">
        <v>0</v>
      </c>
      <c r="AK74" s="369">
        <v>0</v>
      </c>
      <c r="AL74" s="370">
        <v>0</v>
      </c>
      <c r="AM74" s="370">
        <v>0</v>
      </c>
      <c r="AN74" s="371">
        <v>0</v>
      </c>
      <c r="AO74" s="369">
        <v>0</v>
      </c>
      <c r="AP74" s="370">
        <v>0</v>
      </c>
      <c r="AQ74" s="370">
        <v>0</v>
      </c>
      <c r="AR74" s="371">
        <v>0</v>
      </c>
      <c r="AS74" s="369">
        <v>0</v>
      </c>
      <c r="AT74" s="370">
        <v>0</v>
      </c>
      <c r="AU74" s="370">
        <v>0</v>
      </c>
      <c r="AV74" s="371">
        <v>0</v>
      </c>
      <c r="AW74" s="369">
        <v>1427368.45</v>
      </c>
      <c r="AX74" s="370">
        <v>1248947.3899999999</v>
      </c>
      <c r="AY74" s="370">
        <v>1070526.33</v>
      </c>
      <c r="AZ74" s="371">
        <v>892105.27</v>
      </c>
      <c r="BA74" s="369">
        <v>0</v>
      </c>
      <c r="BB74" s="370">
        <v>0</v>
      </c>
      <c r="BC74" s="370">
        <v>0</v>
      </c>
      <c r="BD74" s="371">
        <v>0</v>
      </c>
      <c r="BE74" s="369">
        <v>0</v>
      </c>
      <c r="BF74" s="370">
        <v>0</v>
      </c>
      <c r="BG74" s="370">
        <v>0</v>
      </c>
      <c r="BH74" s="371">
        <v>0</v>
      </c>
      <c r="BI74" s="369">
        <v>0</v>
      </c>
      <c r="BJ74" s="370">
        <v>0</v>
      </c>
      <c r="BK74" s="370">
        <v>0</v>
      </c>
      <c r="BL74" s="371">
        <v>0</v>
      </c>
      <c r="BM74" s="369">
        <v>0</v>
      </c>
      <c r="BN74" s="370">
        <v>0</v>
      </c>
      <c r="BO74" s="370">
        <v>0</v>
      </c>
      <c r="BP74" s="371">
        <v>0</v>
      </c>
      <c r="BQ74" s="369">
        <v>0</v>
      </c>
      <c r="BR74" s="370">
        <v>0</v>
      </c>
      <c r="BS74" s="370">
        <v>0</v>
      </c>
      <c r="BT74" s="371">
        <v>0</v>
      </c>
      <c r="BU74" s="369">
        <v>0</v>
      </c>
      <c r="BV74" s="370">
        <v>0</v>
      </c>
      <c r="BW74" s="370">
        <v>0</v>
      </c>
      <c r="BX74" s="371">
        <v>0</v>
      </c>
    </row>
    <row r="75" spans="1:76" x14ac:dyDescent="0.25">
      <c r="A75" s="1744"/>
      <c r="B75" s="1747"/>
      <c r="C75" s="1751"/>
      <c r="D75" s="1752"/>
      <c r="E75" s="1734" t="s">
        <v>114</v>
      </c>
      <c r="F75" s="1734"/>
      <c r="G75" s="358" t="s">
        <v>341</v>
      </c>
      <c r="H75" s="1129">
        <f>+'1.2.Balanço'!B11</f>
        <v>0</v>
      </c>
      <c r="I75" s="369">
        <v>1129.6600000000001</v>
      </c>
      <c r="J75" s="370">
        <v>0</v>
      </c>
      <c r="K75" s="370">
        <v>6414.65</v>
      </c>
      <c r="L75" s="371">
        <v>3207.8</v>
      </c>
      <c r="M75" s="369">
        <v>16302.01</v>
      </c>
      <c r="N75" s="370">
        <v>16302.01</v>
      </c>
      <c r="O75" s="370">
        <v>0.01</v>
      </c>
      <c r="P75" s="371">
        <v>0.01</v>
      </c>
      <c r="Q75" s="369">
        <v>0</v>
      </c>
      <c r="R75" s="370">
        <v>0</v>
      </c>
      <c r="S75" s="370">
        <v>0</v>
      </c>
      <c r="T75" s="371">
        <v>0</v>
      </c>
      <c r="U75" s="369">
        <v>26875</v>
      </c>
      <c r="V75" s="370">
        <v>38320.879999999997</v>
      </c>
      <c r="W75" s="370">
        <v>35446.81</v>
      </c>
      <c r="X75" s="371">
        <v>32572.74</v>
      </c>
      <c r="Y75" s="369">
        <v>157880.04999999999</v>
      </c>
      <c r="Z75" s="370">
        <v>264141.27</v>
      </c>
      <c r="AA75" s="370">
        <v>291524.12</v>
      </c>
      <c r="AB75" s="371">
        <v>705635.89</v>
      </c>
      <c r="AC75" s="369">
        <v>3990.39</v>
      </c>
      <c r="AD75" s="370">
        <v>31500.67</v>
      </c>
      <c r="AE75" s="370">
        <v>25182.58</v>
      </c>
      <c r="AF75" s="371">
        <v>50698.87</v>
      </c>
      <c r="AG75" s="369">
        <v>0</v>
      </c>
      <c r="AH75" s="370">
        <v>0</v>
      </c>
      <c r="AI75" s="370">
        <v>0</v>
      </c>
      <c r="AJ75" s="371">
        <v>0</v>
      </c>
      <c r="AK75" s="369">
        <v>10262.65</v>
      </c>
      <c r="AL75" s="370">
        <v>1.01</v>
      </c>
      <c r="AM75" s="370">
        <v>0</v>
      </c>
      <c r="AN75" s="371">
        <v>0</v>
      </c>
      <c r="AO75" s="369">
        <v>0</v>
      </c>
      <c r="AP75" s="370">
        <v>0</v>
      </c>
      <c r="AQ75" s="370">
        <v>0</v>
      </c>
      <c r="AR75" s="371">
        <v>0</v>
      </c>
      <c r="AS75" s="369">
        <v>2083439.94</v>
      </c>
      <c r="AT75" s="370">
        <v>2138623.87</v>
      </c>
      <c r="AU75" s="370">
        <v>2135781.7790000001</v>
      </c>
      <c r="AV75" s="371">
        <v>2132939.69</v>
      </c>
      <c r="AW75" s="369">
        <v>0</v>
      </c>
      <c r="AX75" s="370">
        <v>0</v>
      </c>
      <c r="AY75" s="370">
        <v>0</v>
      </c>
      <c r="AZ75" s="371">
        <v>872658.33</v>
      </c>
      <c r="BA75" s="369">
        <v>936611.11</v>
      </c>
      <c r="BB75" s="370">
        <v>624344.68999999994</v>
      </c>
      <c r="BC75" s="370">
        <v>506832.29</v>
      </c>
      <c r="BD75" s="371">
        <v>378684.12</v>
      </c>
      <c r="BE75" s="369">
        <v>5460</v>
      </c>
      <c r="BF75" s="370">
        <v>0</v>
      </c>
      <c r="BG75" s="370">
        <v>0</v>
      </c>
      <c r="BH75" s="371">
        <v>0</v>
      </c>
      <c r="BI75" s="369">
        <v>0</v>
      </c>
      <c r="BJ75" s="370">
        <v>0</v>
      </c>
      <c r="BK75" s="370">
        <v>0</v>
      </c>
      <c r="BL75" s="371">
        <v>0</v>
      </c>
      <c r="BM75" s="369">
        <v>26664.23</v>
      </c>
      <c r="BN75" s="370">
        <v>13542.9</v>
      </c>
      <c r="BO75" s="370">
        <v>12130.57</v>
      </c>
      <c r="BP75" s="371">
        <v>6707.67</v>
      </c>
      <c r="BQ75" s="369">
        <v>0</v>
      </c>
      <c r="BR75" s="370">
        <v>0</v>
      </c>
      <c r="BS75" s="370">
        <v>5821.53</v>
      </c>
      <c r="BT75" s="371">
        <v>15882.73</v>
      </c>
      <c r="BU75" s="369">
        <v>85799.24</v>
      </c>
      <c r="BV75" s="370">
        <v>84298.37</v>
      </c>
      <c r="BW75" s="370">
        <v>76832.44</v>
      </c>
      <c r="BX75" s="371">
        <v>77346.98</v>
      </c>
    </row>
    <row r="76" spans="1:76" x14ac:dyDescent="0.25">
      <c r="A76" s="1744"/>
      <c r="B76" s="1747"/>
      <c r="C76" s="1751"/>
      <c r="D76" s="1752"/>
      <c r="E76" s="1734" t="s">
        <v>115</v>
      </c>
      <c r="F76" s="1734"/>
      <c r="G76" s="358" t="s">
        <v>341</v>
      </c>
      <c r="H76" s="1129">
        <f>+'1.2.Balanço'!B12</f>
        <v>0</v>
      </c>
      <c r="I76" s="369">
        <v>0</v>
      </c>
      <c r="J76" s="370">
        <v>0</v>
      </c>
      <c r="K76" s="370">
        <v>0</v>
      </c>
      <c r="L76" s="371">
        <v>0</v>
      </c>
      <c r="M76" s="369">
        <v>0</v>
      </c>
      <c r="N76" s="370">
        <v>0</v>
      </c>
      <c r="O76" s="370">
        <v>0</v>
      </c>
      <c r="P76" s="371">
        <v>0</v>
      </c>
      <c r="Q76" s="369">
        <v>0</v>
      </c>
      <c r="R76" s="370">
        <v>0</v>
      </c>
      <c r="S76" s="370">
        <v>0</v>
      </c>
      <c r="T76" s="371">
        <v>0</v>
      </c>
      <c r="U76" s="369">
        <v>0</v>
      </c>
      <c r="V76" s="370">
        <v>0</v>
      </c>
      <c r="W76" s="370">
        <v>0</v>
      </c>
      <c r="X76" s="371">
        <v>0</v>
      </c>
      <c r="Y76" s="369">
        <v>0</v>
      </c>
      <c r="Z76" s="370">
        <v>0</v>
      </c>
      <c r="AA76" s="370">
        <v>0</v>
      </c>
      <c r="AB76" s="371">
        <v>0</v>
      </c>
      <c r="AC76" s="369">
        <v>0</v>
      </c>
      <c r="AD76" s="370">
        <v>0</v>
      </c>
      <c r="AE76" s="370">
        <v>0</v>
      </c>
      <c r="AF76" s="371">
        <v>0</v>
      </c>
      <c r="AG76" s="369">
        <v>0</v>
      </c>
      <c r="AH76" s="370">
        <v>0</v>
      </c>
      <c r="AI76" s="370">
        <v>0</v>
      </c>
      <c r="AJ76" s="371">
        <v>0</v>
      </c>
      <c r="AK76" s="369">
        <v>0</v>
      </c>
      <c r="AL76" s="370">
        <v>0</v>
      </c>
      <c r="AM76" s="370">
        <v>0</v>
      </c>
      <c r="AN76" s="371">
        <v>0</v>
      </c>
      <c r="AO76" s="369">
        <v>0</v>
      </c>
      <c r="AP76" s="370">
        <v>0</v>
      </c>
      <c r="AQ76" s="370">
        <v>0</v>
      </c>
      <c r="AR76" s="371">
        <v>0</v>
      </c>
      <c r="AS76" s="369">
        <v>0</v>
      </c>
      <c r="AT76" s="370">
        <v>0</v>
      </c>
      <c r="AU76" s="370">
        <v>0</v>
      </c>
      <c r="AV76" s="371">
        <v>0</v>
      </c>
      <c r="AW76" s="369">
        <v>0</v>
      </c>
      <c r="AX76" s="370">
        <v>0</v>
      </c>
      <c r="AY76" s="370">
        <v>0</v>
      </c>
      <c r="AZ76" s="371">
        <v>0</v>
      </c>
      <c r="BA76" s="369">
        <v>0</v>
      </c>
      <c r="BB76" s="370">
        <v>0</v>
      </c>
      <c r="BC76" s="370">
        <v>0</v>
      </c>
      <c r="BD76" s="371">
        <v>0</v>
      </c>
      <c r="BE76" s="369">
        <v>0</v>
      </c>
      <c r="BF76" s="370">
        <v>0</v>
      </c>
      <c r="BG76" s="370">
        <v>0</v>
      </c>
      <c r="BH76" s="371">
        <v>0</v>
      </c>
      <c r="BI76" s="369">
        <v>0</v>
      </c>
      <c r="BJ76" s="370">
        <v>0</v>
      </c>
      <c r="BK76" s="370">
        <v>0</v>
      </c>
      <c r="BL76" s="371">
        <v>0</v>
      </c>
      <c r="BM76" s="369">
        <v>0</v>
      </c>
      <c r="BN76" s="370">
        <v>0</v>
      </c>
      <c r="BO76" s="370">
        <v>0</v>
      </c>
      <c r="BP76" s="371">
        <v>0</v>
      </c>
      <c r="BQ76" s="369">
        <v>0</v>
      </c>
      <c r="BR76" s="370">
        <v>0</v>
      </c>
      <c r="BS76" s="370">
        <v>0</v>
      </c>
      <c r="BT76" s="371">
        <v>0</v>
      </c>
      <c r="BU76" s="369">
        <v>0</v>
      </c>
      <c r="BV76" s="370">
        <v>0</v>
      </c>
      <c r="BW76" s="370">
        <v>0</v>
      </c>
      <c r="BX76" s="371">
        <v>0</v>
      </c>
    </row>
    <row r="77" spans="1:76" ht="30" customHeight="1" x14ac:dyDescent="0.25">
      <c r="A77" s="1744"/>
      <c r="B77" s="1747"/>
      <c r="C77" s="1751"/>
      <c r="D77" s="1752"/>
      <c r="E77" s="1734" t="s">
        <v>105</v>
      </c>
      <c r="F77" s="1734"/>
      <c r="G77" s="358" t="s">
        <v>341</v>
      </c>
      <c r="H77" s="1129">
        <f>+'1.2.Balanço'!B13</f>
        <v>0</v>
      </c>
      <c r="I77" s="369">
        <v>418101.65</v>
      </c>
      <c r="J77" s="370">
        <v>466647.52</v>
      </c>
      <c r="K77" s="370">
        <v>446380.01</v>
      </c>
      <c r="L77" s="371">
        <v>637472.63</v>
      </c>
      <c r="M77" s="369">
        <v>0</v>
      </c>
      <c r="N77" s="370">
        <v>0</v>
      </c>
      <c r="O77" s="370">
        <v>0</v>
      </c>
      <c r="P77" s="371">
        <v>0</v>
      </c>
      <c r="Q77" s="369">
        <v>0</v>
      </c>
      <c r="R77" s="370">
        <v>0</v>
      </c>
      <c r="S77" s="370">
        <v>0</v>
      </c>
      <c r="T77" s="371">
        <v>0</v>
      </c>
      <c r="U77" s="369">
        <v>0</v>
      </c>
      <c r="V77" s="370">
        <v>0</v>
      </c>
      <c r="W77" s="370">
        <v>0</v>
      </c>
      <c r="X77" s="371">
        <v>0</v>
      </c>
      <c r="Y77" s="369">
        <v>0</v>
      </c>
      <c r="Z77" s="370">
        <v>3967149.77</v>
      </c>
      <c r="AA77" s="370">
        <v>4423271.5</v>
      </c>
      <c r="AB77" s="371">
        <v>5274192.43</v>
      </c>
      <c r="AC77" s="369">
        <v>0</v>
      </c>
      <c r="AD77" s="370">
        <v>0</v>
      </c>
      <c r="AE77" s="370">
        <v>0</v>
      </c>
      <c r="AF77" s="371">
        <v>0</v>
      </c>
      <c r="AG77" s="369">
        <v>0</v>
      </c>
      <c r="AH77" s="370">
        <v>0</v>
      </c>
      <c r="AI77" s="370">
        <v>0</v>
      </c>
      <c r="AJ77" s="371">
        <v>0</v>
      </c>
      <c r="AK77" s="369">
        <v>0</v>
      </c>
      <c r="AL77" s="370">
        <v>0</v>
      </c>
      <c r="AM77" s="370">
        <v>0</v>
      </c>
      <c r="AN77" s="371">
        <v>0</v>
      </c>
      <c r="AO77" s="369">
        <v>0</v>
      </c>
      <c r="AP77" s="370">
        <v>0</v>
      </c>
      <c r="AQ77" s="370">
        <v>0</v>
      </c>
      <c r="AR77" s="371">
        <v>0</v>
      </c>
      <c r="AS77" s="369">
        <v>10417160.789999999</v>
      </c>
      <c r="AT77" s="370">
        <v>10839810.130000001</v>
      </c>
      <c r="AU77" s="370">
        <v>10821162.220000001</v>
      </c>
      <c r="AV77" s="371">
        <v>9939505.0899999999</v>
      </c>
      <c r="AW77" s="369">
        <v>1746989.46</v>
      </c>
      <c r="AX77" s="370">
        <v>1750296.57</v>
      </c>
      <c r="AY77" s="370">
        <v>1756170.96</v>
      </c>
      <c r="AZ77" s="371">
        <v>1766938.72</v>
      </c>
      <c r="BA77" s="369">
        <v>8299927.6100000003</v>
      </c>
      <c r="BB77" s="370">
        <v>8413573.3200000003</v>
      </c>
      <c r="BC77" s="370">
        <v>8938058.8100000005</v>
      </c>
      <c r="BD77" s="371">
        <v>9058292.8300000001</v>
      </c>
      <c r="BE77" s="369">
        <v>0</v>
      </c>
      <c r="BF77" s="370">
        <v>0</v>
      </c>
      <c r="BG77" s="370">
        <v>0</v>
      </c>
      <c r="BH77" s="371">
        <v>0</v>
      </c>
      <c r="BI77" s="369">
        <v>0</v>
      </c>
      <c r="BJ77" s="370">
        <v>0</v>
      </c>
      <c r="BK77" s="370">
        <v>0</v>
      </c>
      <c r="BL77" s="371">
        <v>0</v>
      </c>
      <c r="BM77" s="369">
        <v>0</v>
      </c>
      <c r="BN77" s="370">
        <v>0</v>
      </c>
      <c r="BO77" s="370">
        <v>0</v>
      </c>
      <c r="BP77" s="371">
        <v>0</v>
      </c>
      <c r="BQ77" s="369">
        <v>0</v>
      </c>
      <c r="BR77" s="370">
        <v>0</v>
      </c>
      <c r="BS77" s="370">
        <v>0</v>
      </c>
      <c r="BT77" s="371">
        <v>0</v>
      </c>
      <c r="BU77" s="369">
        <v>0</v>
      </c>
      <c r="BV77" s="370">
        <v>0</v>
      </c>
      <c r="BW77" s="370">
        <v>0</v>
      </c>
      <c r="BX77" s="371">
        <v>0</v>
      </c>
    </row>
    <row r="78" spans="1:76" x14ac:dyDescent="0.25">
      <c r="A78" s="1744"/>
      <c r="B78" s="1747"/>
      <c r="C78" s="1751"/>
      <c r="D78" s="1752"/>
      <c r="E78" s="1734" t="s">
        <v>106</v>
      </c>
      <c r="F78" s="1734"/>
      <c r="G78" s="358" t="s">
        <v>341</v>
      </c>
      <c r="H78" s="1129">
        <f>+'1.2.Balanço'!B14</f>
        <v>0</v>
      </c>
      <c r="I78" s="369">
        <v>2429.2399999999998</v>
      </c>
      <c r="J78" s="370">
        <v>3042.51</v>
      </c>
      <c r="K78" s="370">
        <v>500</v>
      </c>
      <c r="L78" s="371">
        <v>500</v>
      </c>
      <c r="M78" s="369">
        <v>0</v>
      </c>
      <c r="N78" s="370">
        <v>0</v>
      </c>
      <c r="O78" s="370">
        <v>0</v>
      </c>
      <c r="P78" s="371">
        <v>0</v>
      </c>
      <c r="Q78" s="369">
        <v>0</v>
      </c>
      <c r="R78" s="370">
        <v>0</v>
      </c>
      <c r="S78" s="370">
        <v>0</v>
      </c>
      <c r="T78" s="371">
        <v>0</v>
      </c>
      <c r="U78" s="369">
        <v>0</v>
      </c>
      <c r="V78" s="370">
        <v>0</v>
      </c>
      <c r="W78" s="370">
        <v>0</v>
      </c>
      <c r="X78" s="371">
        <v>0</v>
      </c>
      <c r="Y78" s="369">
        <v>0</v>
      </c>
      <c r="Z78" s="370">
        <v>0</v>
      </c>
      <c r="AA78" s="370">
        <v>0</v>
      </c>
      <c r="AB78" s="371">
        <v>0</v>
      </c>
      <c r="AC78" s="369">
        <v>16588.490000000002</v>
      </c>
      <c r="AD78" s="370">
        <v>17222.77</v>
      </c>
      <c r="AE78" s="370">
        <v>0</v>
      </c>
      <c r="AF78" s="371">
        <v>0</v>
      </c>
      <c r="AG78" s="369">
        <v>0</v>
      </c>
      <c r="AH78" s="370">
        <v>0</v>
      </c>
      <c r="AI78" s="370">
        <v>0</v>
      </c>
      <c r="AJ78" s="371">
        <v>0</v>
      </c>
      <c r="AK78" s="369">
        <v>7996277.8399999999</v>
      </c>
      <c r="AL78" s="370">
        <v>0</v>
      </c>
      <c r="AM78" s="370">
        <v>0</v>
      </c>
      <c r="AN78" s="371">
        <v>0</v>
      </c>
      <c r="AO78" s="369">
        <v>71530</v>
      </c>
      <c r="AP78" s="370">
        <v>0</v>
      </c>
      <c r="AQ78" s="370">
        <v>0</v>
      </c>
      <c r="AR78" s="371">
        <v>0</v>
      </c>
      <c r="AS78" s="369">
        <v>973516.42</v>
      </c>
      <c r="AT78" s="370">
        <v>5000</v>
      </c>
      <c r="AU78" s="370">
        <v>5000</v>
      </c>
      <c r="AV78" s="371">
        <v>5000</v>
      </c>
      <c r="AW78" s="369">
        <v>0</v>
      </c>
      <c r="AX78" s="370">
        <v>63468.67</v>
      </c>
      <c r="AY78" s="370">
        <v>63612.6</v>
      </c>
      <c r="AZ78" s="371">
        <v>76296.289999999994</v>
      </c>
      <c r="BA78" s="369">
        <v>0</v>
      </c>
      <c r="BB78" s="370">
        <v>57035.9</v>
      </c>
      <c r="BC78" s="370">
        <v>59914.97</v>
      </c>
      <c r="BD78" s="371">
        <v>0</v>
      </c>
      <c r="BE78" s="369">
        <v>0</v>
      </c>
      <c r="BF78" s="370">
        <v>0</v>
      </c>
      <c r="BG78" s="370">
        <v>0</v>
      </c>
      <c r="BH78" s="371">
        <v>0</v>
      </c>
      <c r="BI78" s="369">
        <v>0</v>
      </c>
      <c r="BJ78" s="370">
        <v>0</v>
      </c>
      <c r="BK78" s="370">
        <v>0</v>
      </c>
      <c r="BL78" s="371">
        <v>0</v>
      </c>
      <c r="BM78" s="369">
        <v>0</v>
      </c>
      <c r="BN78" s="370">
        <v>0</v>
      </c>
      <c r="BO78" s="370">
        <v>13280.69</v>
      </c>
      <c r="BP78" s="371">
        <v>0</v>
      </c>
      <c r="BQ78" s="369">
        <v>19000</v>
      </c>
      <c r="BR78" s="370">
        <v>40080</v>
      </c>
      <c r="BS78" s="370">
        <v>34080</v>
      </c>
      <c r="BT78" s="371">
        <v>49080</v>
      </c>
      <c r="BU78" s="369">
        <v>0</v>
      </c>
      <c r="BV78" s="370">
        <v>0</v>
      </c>
      <c r="BW78" s="370">
        <v>0</v>
      </c>
      <c r="BX78" s="371">
        <v>0</v>
      </c>
    </row>
    <row r="79" spans="1:76" x14ac:dyDescent="0.25">
      <c r="A79" s="1744"/>
      <c r="B79" s="1747"/>
      <c r="C79" s="1751"/>
      <c r="D79" s="1752"/>
      <c r="E79" s="1734" t="s">
        <v>107</v>
      </c>
      <c r="F79" s="1734"/>
      <c r="G79" s="358" t="s">
        <v>341</v>
      </c>
      <c r="H79" s="1129">
        <f>+'1.2.Balanço'!B15</f>
        <v>0</v>
      </c>
      <c r="I79" s="369">
        <v>0</v>
      </c>
      <c r="J79" s="370">
        <v>0</v>
      </c>
      <c r="K79" s="370">
        <v>3731.24</v>
      </c>
      <c r="L79" s="371">
        <v>480176.45</v>
      </c>
      <c r="M79" s="369">
        <v>63000</v>
      </c>
      <c r="N79" s="370">
        <v>64000</v>
      </c>
      <c r="O79" s="370">
        <v>64000</v>
      </c>
      <c r="P79" s="371">
        <v>73550</v>
      </c>
      <c r="Q79" s="369">
        <v>7905.99</v>
      </c>
      <c r="R79" s="370">
        <v>10409.86</v>
      </c>
      <c r="S79" s="370">
        <v>13410.75</v>
      </c>
      <c r="T79" s="371">
        <v>16801.41</v>
      </c>
      <c r="U79" s="369">
        <v>0</v>
      </c>
      <c r="V79" s="370">
        <v>0</v>
      </c>
      <c r="W79" s="370">
        <v>0</v>
      </c>
      <c r="X79" s="371">
        <v>0</v>
      </c>
      <c r="Y79" s="369">
        <v>1824662.11</v>
      </c>
      <c r="Z79" s="370">
        <v>56552.3</v>
      </c>
      <c r="AA79" s="370">
        <v>68703.850000000006</v>
      </c>
      <c r="AB79" s="371">
        <v>104961.19</v>
      </c>
      <c r="AC79" s="369">
        <v>500.44</v>
      </c>
      <c r="AD79" s="370">
        <v>0</v>
      </c>
      <c r="AE79" s="370">
        <v>19558.66</v>
      </c>
      <c r="AF79" s="371">
        <v>22773.01</v>
      </c>
      <c r="AG79" s="369">
        <v>0</v>
      </c>
      <c r="AH79" s="370">
        <v>0</v>
      </c>
      <c r="AI79" s="370">
        <v>0</v>
      </c>
      <c r="AJ79" s="371">
        <v>0</v>
      </c>
      <c r="AK79" s="369">
        <v>0</v>
      </c>
      <c r="AL79" s="370">
        <v>7996660.0599999996</v>
      </c>
      <c r="AM79" s="370">
        <v>7990493.3499999996</v>
      </c>
      <c r="AN79" s="371">
        <v>7992407.7000000002</v>
      </c>
      <c r="AO79" s="369">
        <v>2481.5500000000002</v>
      </c>
      <c r="AP79" s="370">
        <v>62114.59</v>
      </c>
      <c r="AQ79" s="370">
        <v>36234.1</v>
      </c>
      <c r="AR79" s="371">
        <v>40020.120000000003</v>
      </c>
      <c r="AS79" s="369">
        <v>0</v>
      </c>
      <c r="AT79" s="370">
        <v>962940.85</v>
      </c>
      <c r="AU79" s="370">
        <v>962082.32</v>
      </c>
      <c r="AV79" s="371">
        <v>970384.91</v>
      </c>
      <c r="AW79" s="369">
        <v>48526.239999999998</v>
      </c>
      <c r="AX79" s="370">
        <v>0</v>
      </c>
      <c r="AY79" s="370">
        <v>0</v>
      </c>
      <c r="AZ79" s="371">
        <v>0</v>
      </c>
      <c r="BA79" s="369">
        <v>54704.65</v>
      </c>
      <c r="BB79" s="370">
        <v>0</v>
      </c>
      <c r="BC79" s="370">
        <v>0</v>
      </c>
      <c r="BD79" s="371">
        <v>1081487.6000000001</v>
      </c>
      <c r="BE79" s="369">
        <v>1881.58</v>
      </c>
      <c r="BF79" s="370">
        <v>3252.03</v>
      </c>
      <c r="BG79" s="370">
        <v>4936.16</v>
      </c>
      <c r="BH79" s="371">
        <v>7253.92</v>
      </c>
      <c r="BI79" s="369">
        <v>7838.4</v>
      </c>
      <c r="BJ79" s="370">
        <v>8026.18</v>
      </c>
      <c r="BK79" s="370">
        <v>8842.17</v>
      </c>
      <c r="BL79" s="371">
        <v>10618.93</v>
      </c>
      <c r="BM79" s="369">
        <v>9206.16</v>
      </c>
      <c r="BN79" s="370">
        <v>11143.52</v>
      </c>
      <c r="BO79" s="370">
        <v>0</v>
      </c>
      <c r="BP79" s="371">
        <v>15508.95</v>
      </c>
      <c r="BQ79" s="369">
        <v>10335.1</v>
      </c>
      <c r="BR79" s="370">
        <v>138020.56</v>
      </c>
      <c r="BS79" s="370">
        <v>144950.23000000001</v>
      </c>
      <c r="BT79" s="371">
        <v>34576.68</v>
      </c>
      <c r="BU79" s="369">
        <v>5786.73</v>
      </c>
      <c r="BV79" s="370">
        <v>7561.67</v>
      </c>
      <c r="BW79" s="370">
        <v>9289.23</v>
      </c>
      <c r="BX79" s="371">
        <v>12040.04</v>
      </c>
    </row>
    <row r="80" spans="1:76" ht="15.75" thickBot="1" x14ac:dyDescent="0.3">
      <c r="A80" s="1744"/>
      <c r="B80" s="1747"/>
      <c r="C80" s="1753"/>
      <c r="D80" s="1754"/>
      <c r="E80" s="1568" t="s">
        <v>381</v>
      </c>
      <c r="F80" s="1568"/>
      <c r="G80" s="380" t="s">
        <v>341</v>
      </c>
      <c r="H80" s="1130">
        <f>+'1.2.Balanço'!B16</f>
        <v>0</v>
      </c>
      <c r="I80" s="381">
        <v>0</v>
      </c>
      <c r="J80" s="382">
        <v>0</v>
      </c>
      <c r="K80" s="382">
        <v>0</v>
      </c>
      <c r="L80" s="383">
        <v>0</v>
      </c>
      <c r="M80" s="381">
        <v>0</v>
      </c>
      <c r="N80" s="382">
        <v>0</v>
      </c>
      <c r="O80" s="382">
        <v>0</v>
      </c>
      <c r="P80" s="383">
        <v>0</v>
      </c>
      <c r="Q80" s="381">
        <v>0</v>
      </c>
      <c r="R80" s="382">
        <v>0</v>
      </c>
      <c r="S80" s="382">
        <v>0</v>
      </c>
      <c r="T80" s="383">
        <v>0</v>
      </c>
      <c r="U80" s="381">
        <v>0</v>
      </c>
      <c r="V80" s="382">
        <v>0</v>
      </c>
      <c r="W80" s="382">
        <v>0</v>
      </c>
      <c r="X80" s="383">
        <v>0</v>
      </c>
      <c r="Y80" s="381">
        <v>338664.51</v>
      </c>
      <c r="Z80" s="382">
        <v>388116.71</v>
      </c>
      <c r="AA80" s="382">
        <v>445728.98</v>
      </c>
      <c r="AB80" s="383">
        <v>29999.22</v>
      </c>
      <c r="AC80" s="381">
        <v>0</v>
      </c>
      <c r="AD80" s="382">
        <v>79281.33</v>
      </c>
      <c r="AE80" s="382">
        <v>79281.33</v>
      </c>
      <c r="AF80" s="383">
        <v>95310.32</v>
      </c>
      <c r="AG80" s="381">
        <v>131029.26</v>
      </c>
      <c r="AH80" s="382">
        <v>131029.26</v>
      </c>
      <c r="AI80" s="382">
        <v>131029.26</v>
      </c>
      <c r="AJ80" s="383">
        <v>0</v>
      </c>
      <c r="AK80" s="381">
        <v>0</v>
      </c>
      <c r="AL80" s="382">
        <v>0</v>
      </c>
      <c r="AM80" s="382">
        <v>0</v>
      </c>
      <c r="AN80" s="383">
        <v>0</v>
      </c>
      <c r="AO80" s="381">
        <v>239403.39</v>
      </c>
      <c r="AP80" s="382">
        <v>210586.87</v>
      </c>
      <c r="AQ80" s="382">
        <v>26130.77</v>
      </c>
      <c r="AR80" s="383">
        <v>13332.12</v>
      </c>
      <c r="AS80" s="381">
        <v>0</v>
      </c>
      <c r="AT80" s="382">
        <v>0</v>
      </c>
      <c r="AU80" s="382">
        <v>0</v>
      </c>
      <c r="AV80" s="383">
        <v>517677.22</v>
      </c>
      <c r="AW80" s="381">
        <v>84638.51</v>
      </c>
      <c r="AX80" s="382">
        <v>62237.64</v>
      </c>
      <c r="AY80" s="382">
        <v>35835.5</v>
      </c>
      <c r="AZ80" s="383">
        <v>0</v>
      </c>
      <c r="BA80" s="381">
        <v>802387.36</v>
      </c>
      <c r="BB80" s="382">
        <v>187129.08</v>
      </c>
      <c r="BC80" s="382">
        <v>23325.35</v>
      </c>
      <c r="BD80" s="383">
        <v>497247.68</v>
      </c>
      <c r="BE80" s="381">
        <v>0</v>
      </c>
      <c r="BF80" s="382">
        <v>0</v>
      </c>
      <c r="BG80" s="382">
        <v>0</v>
      </c>
      <c r="BH80" s="383">
        <v>0</v>
      </c>
      <c r="BI80" s="381">
        <v>0</v>
      </c>
      <c r="BJ80" s="382">
        <v>0</v>
      </c>
      <c r="BK80" s="382">
        <v>0</v>
      </c>
      <c r="BL80" s="383">
        <v>0</v>
      </c>
      <c r="BM80" s="381">
        <v>0</v>
      </c>
      <c r="BN80" s="382">
        <v>0</v>
      </c>
      <c r="BO80" s="382">
        <v>0</v>
      </c>
      <c r="BP80" s="383">
        <v>0</v>
      </c>
      <c r="BQ80" s="381">
        <v>0</v>
      </c>
      <c r="BR80" s="382">
        <v>0</v>
      </c>
      <c r="BS80" s="382">
        <v>0</v>
      </c>
      <c r="BT80" s="383">
        <v>0</v>
      </c>
      <c r="BU80" s="381">
        <v>2835</v>
      </c>
      <c r="BV80" s="382">
        <v>2625</v>
      </c>
      <c r="BW80" s="382">
        <v>201322.14</v>
      </c>
      <c r="BX80" s="383">
        <v>235267.02</v>
      </c>
    </row>
    <row r="81" spans="1:76" s="434" customFormat="1" ht="16.5" customHeight="1" thickTop="1" thickBot="1" x14ac:dyDescent="0.3">
      <c r="A81" s="1744"/>
      <c r="B81" s="1747"/>
      <c r="C81" s="1762" t="s">
        <v>382</v>
      </c>
      <c r="D81" s="1763"/>
      <c r="E81" s="1756"/>
      <c r="F81" s="1756"/>
      <c r="G81" s="384" t="s">
        <v>341</v>
      </c>
      <c r="H81" s="1131">
        <f>SUM(H72:H80)</f>
        <v>0</v>
      </c>
      <c r="I81" s="385">
        <f>SUM(I72:I80)</f>
        <v>16528142.420000002</v>
      </c>
      <c r="J81" s="386">
        <f t="shared" ref="J81:BQ81" si="21">SUM(J72:J80)</f>
        <v>17659017.690000001</v>
      </c>
      <c r="K81" s="386">
        <f t="shared" si="21"/>
        <v>17890505.729999997</v>
      </c>
      <c r="L81" s="387">
        <f t="shared" si="21"/>
        <v>18860331.749999996</v>
      </c>
      <c r="M81" s="385">
        <f t="shared" si="21"/>
        <v>856315.03</v>
      </c>
      <c r="N81" s="386">
        <f t="shared" si="21"/>
        <v>2569904.0299999998</v>
      </c>
      <c r="O81" s="386">
        <f t="shared" si="21"/>
        <v>2390785.5</v>
      </c>
      <c r="P81" s="387">
        <f t="shared" si="21"/>
        <v>2438988.1999999997</v>
      </c>
      <c r="Q81" s="385">
        <f t="shared" si="21"/>
        <v>883676.64</v>
      </c>
      <c r="R81" s="386">
        <f t="shared" si="21"/>
        <v>1083397.2690000001</v>
      </c>
      <c r="S81" s="386">
        <f t="shared" si="21"/>
        <v>1196895.25</v>
      </c>
      <c r="T81" s="387">
        <f t="shared" si="21"/>
        <v>1581095.22</v>
      </c>
      <c r="U81" s="385">
        <f t="shared" si="21"/>
        <v>2249189.59</v>
      </c>
      <c r="V81" s="386">
        <f t="shared" si="21"/>
        <v>2502299.98</v>
      </c>
      <c r="W81" s="386">
        <f t="shared" si="21"/>
        <v>3007636.2600000002</v>
      </c>
      <c r="X81" s="387">
        <f t="shared" si="21"/>
        <v>3045912</v>
      </c>
      <c r="Y81" s="385">
        <f t="shared" si="21"/>
        <v>8507833.8399999999</v>
      </c>
      <c r="Z81" s="386">
        <f t="shared" si="21"/>
        <v>15386490.890000001</v>
      </c>
      <c r="AA81" s="386">
        <f t="shared" si="21"/>
        <v>23316182.100000001</v>
      </c>
      <c r="AB81" s="387">
        <f t="shared" si="21"/>
        <v>29824101.859999999</v>
      </c>
      <c r="AC81" s="385">
        <f t="shared" si="21"/>
        <v>1974696.6999999997</v>
      </c>
      <c r="AD81" s="386">
        <f t="shared" si="21"/>
        <v>5762992.9499999993</v>
      </c>
      <c r="AE81" s="386">
        <f t="shared" si="21"/>
        <v>5654383.9000000004</v>
      </c>
      <c r="AF81" s="387">
        <f t="shared" si="21"/>
        <v>5685476.0499999998</v>
      </c>
      <c r="AG81" s="385">
        <f t="shared" si="21"/>
        <v>1039368.28</v>
      </c>
      <c r="AH81" s="386">
        <f t="shared" si="21"/>
        <v>2990299.59</v>
      </c>
      <c r="AI81" s="386">
        <f t="shared" si="21"/>
        <v>3233716.0399999996</v>
      </c>
      <c r="AJ81" s="387">
        <f t="shared" si="21"/>
        <v>1264257.3899999999</v>
      </c>
      <c r="AK81" s="385">
        <f t="shared" si="21"/>
        <v>11048559.85</v>
      </c>
      <c r="AL81" s="386">
        <f t="shared" si="21"/>
        <v>11416289.25</v>
      </c>
      <c r="AM81" s="386">
        <f t="shared" si="21"/>
        <v>11402758.77</v>
      </c>
      <c r="AN81" s="387">
        <f t="shared" si="21"/>
        <v>11570474.17</v>
      </c>
      <c r="AO81" s="385">
        <f t="shared" si="21"/>
        <v>4785952.7299999995</v>
      </c>
      <c r="AP81" s="386">
        <f t="shared" si="21"/>
        <v>4659796.5</v>
      </c>
      <c r="AQ81" s="386">
        <f t="shared" si="21"/>
        <v>7488036.0699999994</v>
      </c>
      <c r="AR81" s="387">
        <f t="shared" si="21"/>
        <v>7929153.9900000002</v>
      </c>
      <c r="AS81" s="385">
        <f t="shared" si="21"/>
        <v>20268540.649999999</v>
      </c>
      <c r="AT81" s="386">
        <f t="shared" si="21"/>
        <v>19927491.600000001</v>
      </c>
      <c r="AU81" s="386">
        <f t="shared" si="21"/>
        <v>20095845.438999999</v>
      </c>
      <c r="AV81" s="387">
        <f t="shared" si="21"/>
        <v>18934889.709999997</v>
      </c>
      <c r="AW81" s="385">
        <f t="shared" si="21"/>
        <v>13665078.800000001</v>
      </c>
      <c r="AX81" s="386">
        <f t="shared" si="21"/>
        <v>14249990.170000002</v>
      </c>
      <c r="AY81" s="386">
        <f t="shared" si="21"/>
        <v>15562963.479999999</v>
      </c>
      <c r="AZ81" s="387">
        <f t="shared" si="21"/>
        <v>16075602.529999999</v>
      </c>
      <c r="BA81" s="385">
        <f t="shared" si="21"/>
        <v>14798663.01</v>
      </c>
      <c r="BB81" s="386">
        <f t="shared" si="21"/>
        <v>13800658.300000001</v>
      </c>
      <c r="BC81" s="386">
        <f t="shared" si="21"/>
        <v>15278253.210000001</v>
      </c>
      <c r="BD81" s="387">
        <f t="shared" si="21"/>
        <v>17744768.57</v>
      </c>
      <c r="BE81" s="385">
        <f t="shared" si="21"/>
        <v>926860.12</v>
      </c>
      <c r="BF81" s="386">
        <f t="shared" si="21"/>
        <v>967250.70000000007</v>
      </c>
      <c r="BG81" s="386">
        <f t="shared" si="21"/>
        <v>885259.85</v>
      </c>
      <c r="BH81" s="387">
        <f t="shared" si="21"/>
        <v>774934.38</v>
      </c>
      <c r="BI81" s="385">
        <f t="shared" si="21"/>
        <v>1601085.39</v>
      </c>
      <c r="BJ81" s="386">
        <f t="shared" si="21"/>
        <v>1752202.92</v>
      </c>
      <c r="BK81" s="386">
        <f t="shared" si="21"/>
        <v>2006409.23</v>
      </c>
      <c r="BL81" s="387">
        <f t="shared" si="21"/>
        <v>1834153.3499999999</v>
      </c>
      <c r="BM81" s="385">
        <f t="shared" si="21"/>
        <v>4075524.24</v>
      </c>
      <c r="BN81" s="386">
        <f t="shared" si="21"/>
        <v>3722296.03</v>
      </c>
      <c r="BO81" s="386">
        <f t="shared" si="21"/>
        <v>3913254.75</v>
      </c>
      <c r="BP81" s="387">
        <f t="shared" si="21"/>
        <v>3987148.8400000003</v>
      </c>
      <c r="BQ81" s="385">
        <f t="shared" si="21"/>
        <v>8704099.75</v>
      </c>
      <c r="BR81" s="386">
        <f t="shared" ref="BR81:BX81" si="22">SUM(BR72:BR80)</f>
        <v>11255386.15</v>
      </c>
      <c r="BS81" s="386">
        <f t="shared" si="22"/>
        <v>13822715.810000001</v>
      </c>
      <c r="BT81" s="387">
        <f t="shared" si="22"/>
        <v>13780864.65</v>
      </c>
      <c r="BU81" s="385">
        <f t="shared" si="22"/>
        <v>6063398.9400000004</v>
      </c>
      <c r="BV81" s="386">
        <f t="shared" si="22"/>
        <v>7047085.3799999999</v>
      </c>
      <c r="BW81" s="386">
        <f t="shared" si="22"/>
        <v>6965423.9600000009</v>
      </c>
      <c r="BX81" s="387">
        <f t="shared" si="22"/>
        <v>8270941.1100000003</v>
      </c>
    </row>
    <row r="82" spans="1:76" ht="15" customHeight="1" x14ac:dyDescent="0.25">
      <c r="A82" s="1744"/>
      <c r="B82" s="1747"/>
      <c r="C82" s="1749" t="s">
        <v>110</v>
      </c>
      <c r="D82" s="1750"/>
      <c r="E82" s="1737" t="s">
        <v>71</v>
      </c>
      <c r="F82" s="1737"/>
      <c r="G82" s="365" t="s">
        <v>341</v>
      </c>
      <c r="H82" s="1128">
        <f>+'1.2.Balanço'!B19</f>
        <v>0</v>
      </c>
      <c r="I82" s="366">
        <v>466963.56</v>
      </c>
      <c r="J82" s="367">
        <v>318009.84999999998</v>
      </c>
      <c r="K82" s="367">
        <v>318304.94</v>
      </c>
      <c r="L82" s="368">
        <v>302537.12</v>
      </c>
      <c r="M82" s="366">
        <v>0</v>
      </c>
      <c r="N82" s="367">
        <v>0</v>
      </c>
      <c r="O82" s="367">
        <v>0</v>
      </c>
      <c r="P82" s="368">
        <v>0</v>
      </c>
      <c r="Q82" s="366">
        <v>739568.62</v>
      </c>
      <c r="R82" s="367">
        <v>674363.26</v>
      </c>
      <c r="S82" s="367">
        <v>304838.03999999998</v>
      </c>
      <c r="T82" s="368">
        <v>301802.40000000002</v>
      </c>
      <c r="U82" s="366">
        <v>2184279.4</v>
      </c>
      <c r="V82" s="367">
        <v>2089137.88</v>
      </c>
      <c r="W82" s="367">
        <v>2175898.7400000002</v>
      </c>
      <c r="X82" s="368">
        <v>2343250.48</v>
      </c>
      <c r="Y82" s="366">
        <v>853229.63</v>
      </c>
      <c r="Z82" s="367">
        <v>1197809.71</v>
      </c>
      <c r="AA82" s="367">
        <v>2588010.2999999998</v>
      </c>
      <c r="AB82" s="368">
        <v>4007424.18</v>
      </c>
      <c r="AC82" s="366">
        <v>4963632.54</v>
      </c>
      <c r="AD82" s="367">
        <v>2106892.8190000001</v>
      </c>
      <c r="AE82" s="367">
        <v>2034864.18</v>
      </c>
      <c r="AF82" s="368">
        <v>2039660.39</v>
      </c>
      <c r="AG82" s="366">
        <v>5055.4399999999996</v>
      </c>
      <c r="AH82" s="367">
        <v>4569.34</v>
      </c>
      <c r="AI82" s="367">
        <v>17273.400000000001</v>
      </c>
      <c r="AJ82" s="368">
        <v>11167.03</v>
      </c>
      <c r="AK82" s="366">
        <v>136484.66</v>
      </c>
      <c r="AL82" s="367">
        <v>272434.36</v>
      </c>
      <c r="AM82" s="367">
        <v>306516.42</v>
      </c>
      <c r="AN82" s="368">
        <v>146949.22</v>
      </c>
      <c r="AO82" s="366">
        <v>0</v>
      </c>
      <c r="AP82" s="367">
        <v>0</v>
      </c>
      <c r="AQ82" s="367">
        <v>0</v>
      </c>
      <c r="AR82" s="368">
        <v>0</v>
      </c>
      <c r="AS82" s="366">
        <v>3100625.09</v>
      </c>
      <c r="AT82" s="367">
        <v>3192250.9</v>
      </c>
      <c r="AU82" s="367">
        <v>2740783.82</v>
      </c>
      <c r="AV82" s="368">
        <v>3019279.07</v>
      </c>
      <c r="AW82" s="366">
        <v>5118736.04</v>
      </c>
      <c r="AX82" s="367">
        <v>4817677.68</v>
      </c>
      <c r="AY82" s="367">
        <v>4640380.93</v>
      </c>
      <c r="AZ82" s="368">
        <v>3729798.5</v>
      </c>
      <c r="BA82" s="366">
        <v>1377155.9</v>
      </c>
      <c r="BB82" s="367">
        <v>2320246.8199999998</v>
      </c>
      <c r="BC82" s="367">
        <v>2705437.06</v>
      </c>
      <c r="BD82" s="368">
        <v>2763621.63</v>
      </c>
      <c r="BE82" s="366">
        <v>2602088.25</v>
      </c>
      <c r="BF82" s="367">
        <v>2963466.64</v>
      </c>
      <c r="BG82" s="367">
        <v>3190480.52</v>
      </c>
      <c r="BH82" s="368">
        <v>3543656.31</v>
      </c>
      <c r="BI82" s="366">
        <v>2602993.73</v>
      </c>
      <c r="BJ82" s="367">
        <v>1552218.51</v>
      </c>
      <c r="BK82" s="367">
        <v>1347233.8</v>
      </c>
      <c r="BL82" s="368">
        <v>1757422.04</v>
      </c>
      <c r="BM82" s="366">
        <v>849448.58</v>
      </c>
      <c r="BN82" s="367">
        <v>1030376.42</v>
      </c>
      <c r="BO82" s="367">
        <v>1107017.19</v>
      </c>
      <c r="BP82" s="368">
        <v>1287646.8999999999</v>
      </c>
      <c r="BQ82" s="366">
        <v>2558521.38</v>
      </c>
      <c r="BR82" s="367">
        <v>2828981.22</v>
      </c>
      <c r="BS82" s="367">
        <v>2993512.8</v>
      </c>
      <c r="BT82" s="368">
        <v>2768432.91</v>
      </c>
      <c r="BU82" s="366">
        <v>6716520.8899999997</v>
      </c>
      <c r="BV82" s="367">
        <v>7944998.5999999996</v>
      </c>
      <c r="BW82" s="367">
        <v>6798109.1100000003</v>
      </c>
      <c r="BX82" s="368">
        <v>5533739.8099999996</v>
      </c>
    </row>
    <row r="83" spans="1:76" x14ac:dyDescent="0.25">
      <c r="A83" s="1744"/>
      <c r="B83" s="1747"/>
      <c r="C83" s="1751"/>
      <c r="D83" s="1752"/>
      <c r="E83" s="1734" t="s">
        <v>115</v>
      </c>
      <c r="F83" s="1734"/>
      <c r="G83" s="358" t="s">
        <v>341</v>
      </c>
      <c r="H83" s="1129">
        <f>+'1.2.Balanço'!B20</f>
        <v>0</v>
      </c>
      <c r="I83" s="369">
        <v>0</v>
      </c>
      <c r="J83" s="370">
        <v>0</v>
      </c>
      <c r="K83" s="370">
        <v>0</v>
      </c>
      <c r="L83" s="371">
        <v>0</v>
      </c>
      <c r="M83" s="369">
        <v>0</v>
      </c>
      <c r="N83" s="370">
        <v>0</v>
      </c>
      <c r="O83" s="370">
        <v>0</v>
      </c>
      <c r="P83" s="371">
        <v>0</v>
      </c>
      <c r="Q83" s="369">
        <v>0</v>
      </c>
      <c r="R83" s="370">
        <v>0</v>
      </c>
      <c r="S83" s="370">
        <v>0</v>
      </c>
      <c r="T83" s="371">
        <v>0</v>
      </c>
      <c r="U83" s="369">
        <v>0</v>
      </c>
      <c r="V83" s="370">
        <v>0</v>
      </c>
      <c r="W83" s="370">
        <v>0</v>
      </c>
      <c r="X83" s="371">
        <v>0</v>
      </c>
      <c r="Y83" s="369">
        <v>0</v>
      </c>
      <c r="Z83" s="370">
        <v>0</v>
      </c>
      <c r="AA83" s="370">
        <v>0</v>
      </c>
      <c r="AB83" s="371">
        <v>0</v>
      </c>
      <c r="AC83" s="369">
        <v>0</v>
      </c>
      <c r="AD83" s="370">
        <v>0</v>
      </c>
      <c r="AE83" s="370">
        <v>0</v>
      </c>
      <c r="AF83" s="371">
        <v>0</v>
      </c>
      <c r="AG83" s="369">
        <v>0</v>
      </c>
      <c r="AH83" s="370">
        <v>0</v>
      </c>
      <c r="AI83" s="370">
        <v>0</v>
      </c>
      <c r="AJ83" s="371">
        <v>0</v>
      </c>
      <c r="AK83" s="369">
        <v>0</v>
      </c>
      <c r="AL83" s="370">
        <v>0</v>
      </c>
      <c r="AM83" s="370">
        <v>0</v>
      </c>
      <c r="AN83" s="371">
        <v>0</v>
      </c>
      <c r="AO83" s="369">
        <v>0</v>
      </c>
      <c r="AP83" s="370">
        <v>0</v>
      </c>
      <c r="AQ83" s="370">
        <v>0</v>
      </c>
      <c r="AR83" s="371">
        <v>0</v>
      </c>
      <c r="AS83" s="369">
        <v>0</v>
      </c>
      <c r="AT83" s="370">
        <v>0</v>
      </c>
      <c r="AU83" s="370">
        <v>0</v>
      </c>
      <c r="AV83" s="371">
        <v>0</v>
      </c>
      <c r="AW83" s="369">
        <v>0</v>
      </c>
      <c r="AX83" s="370">
        <v>0</v>
      </c>
      <c r="AY83" s="370">
        <v>0</v>
      </c>
      <c r="AZ83" s="371">
        <v>0</v>
      </c>
      <c r="BA83" s="369">
        <v>0</v>
      </c>
      <c r="BB83" s="370">
        <v>0</v>
      </c>
      <c r="BC83" s="370">
        <v>0</v>
      </c>
      <c r="BD83" s="371">
        <v>0</v>
      </c>
      <c r="BE83" s="369">
        <v>0</v>
      </c>
      <c r="BF83" s="370">
        <v>0</v>
      </c>
      <c r="BG83" s="370">
        <v>0</v>
      </c>
      <c r="BH83" s="371">
        <v>0</v>
      </c>
      <c r="BI83" s="369">
        <v>0</v>
      </c>
      <c r="BJ83" s="370">
        <v>0</v>
      </c>
      <c r="BK83" s="370">
        <v>0</v>
      </c>
      <c r="BL83" s="371">
        <v>0</v>
      </c>
      <c r="BM83" s="369">
        <v>0</v>
      </c>
      <c r="BN83" s="370">
        <v>0</v>
      </c>
      <c r="BO83" s="370">
        <v>0</v>
      </c>
      <c r="BP83" s="371">
        <v>0</v>
      </c>
      <c r="BQ83" s="369">
        <v>0</v>
      </c>
      <c r="BR83" s="370">
        <v>0</v>
      </c>
      <c r="BS83" s="370">
        <v>0</v>
      </c>
      <c r="BT83" s="371">
        <v>0</v>
      </c>
      <c r="BU83" s="369">
        <v>0</v>
      </c>
      <c r="BV83" s="370">
        <v>0</v>
      </c>
      <c r="BW83" s="370">
        <v>0</v>
      </c>
      <c r="BX83" s="371">
        <v>0</v>
      </c>
    </row>
    <row r="84" spans="1:76" x14ac:dyDescent="0.25">
      <c r="A84" s="1744"/>
      <c r="B84" s="1747"/>
      <c r="C84" s="1751"/>
      <c r="D84" s="1752"/>
      <c r="E84" s="1734" t="s">
        <v>72</v>
      </c>
      <c r="F84" s="1734"/>
      <c r="G84" s="358" t="s">
        <v>341</v>
      </c>
      <c r="H84" s="1129">
        <f>+'1.2.Balanço'!B21</f>
        <v>0</v>
      </c>
      <c r="I84" s="369">
        <v>2731894.86</v>
      </c>
      <c r="J84" s="370">
        <v>2205230.42</v>
      </c>
      <c r="K84" s="370">
        <v>2828566.12</v>
      </c>
      <c r="L84" s="371">
        <v>3084882.41</v>
      </c>
      <c r="M84" s="369">
        <v>720318.8</v>
      </c>
      <c r="N84" s="370">
        <v>658402.06000000006</v>
      </c>
      <c r="O84" s="370">
        <v>1236721.04</v>
      </c>
      <c r="P84" s="371">
        <v>1498772.7</v>
      </c>
      <c r="Q84" s="369">
        <v>1043102.36</v>
      </c>
      <c r="R84" s="370">
        <v>751286.54</v>
      </c>
      <c r="S84" s="370">
        <v>481365.2</v>
      </c>
      <c r="T84" s="371">
        <v>495189.3</v>
      </c>
      <c r="U84" s="369">
        <v>3593119.24</v>
      </c>
      <c r="V84" s="370">
        <v>4235797.91</v>
      </c>
      <c r="W84" s="370">
        <v>2657273.7200000002</v>
      </c>
      <c r="X84" s="371">
        <v>1670570.51</v>
      </c>
      <c r="Y84" s="369">
        <v>3398110.39</v>
      </c>
      <c r="Z84" s="370">
        <v>7244019.6399999997</v>
      </c>
      <c r="AA84" s="370">
        <v>5996295.4400000004</v>
      </c>
      <c r="AB84" s="371">
        <v>11900078.07</v>
      </c>
      <c r="AC84" s="369">
        <v>1168004.93</v>
      </c>
      <c r="AD84" s="370">
        <v>1041018.7</v>
      </c>
      <c r="AE84" s="370">
        <v>739886.93</v>
      </c>
      <c r="AF84" s="371">
        <v>158161.10999999999</v>
      </c>
      <c r="AG84" s="369">
        <v>2367831.88</v>
      </c>
      <c r="AH84" s="370">
        <v>2418872.8199999998</v>
      </c>
      <c r="AI84" s="370">
        <v>3198808.94</v>
      </c>
      <c r="AJ84" s="371">
        <v>4217198.8090000004</v>
      </c>
      <c r="AK84" s="369">
        <v>2012268.95</v>
      </c>
      <c r="AL84" s="370">
        <v>2061099.61</v>
      </c>
      <c r="AM84" s="370">
        <v>2148108.94</v>
      </c>
      <c r="AN84" s="371">
        <v>2609410.13</v>
      </c>
      <c r="AO84" s="369">
        <v>901854.39</v>
      </c>
      <c r="AP84" s="370">
        <v>600687.43000000005</v>
      </c>
      <c r="AQ84" s="370">
        <v>919723.79</v>
      </c>
      <c r="AR84" s="371">
        <v>1630865.52</v>
      </c>
      <c r="AS84" s="369">
        <v>1597429.93</v>
      </c>
      <c r="AT84" s="370">
        <v>1346823.34</v>
      </c>
      <c r="AU84" s="370">
        <v>1259348.01</v>
      </c>
      <c r="AV84" s="371">
        <v>879888.33</v>
      </c>
      <c r="AW84" s="369">
        <v>4901399.72</v>
      </c>
      <c r="AX84" s="370">
        <v>4287495.01</v>
      </c>
      <c r="AY84" s="370">
        <v>3880856.06</v>
      </c>
      <c r="AZ84" s="371">
        <v>4359637.91</v>
      </c>
      <c r="BA84" s="369">
        <v>3302282.28</v>
      </c>
      <c r="BB84" s="370">
        <v>4360464.68</v>
      </c>
      <c r="BC84" s="370">
        <v>3610979.77</v>
      </c>
      <c r="BD84" s="371">
        <v>3669831.06</v>
      </c>
      <c r="BE84" s="369">
        <v>2778611.27</v>
      </c>
      <c r="BF84" s="370">
        <v>2892128.9</v>
      </c>
      <c r="BG84" s="370">
        <v>3569137.28</v>
      </c>
      <c r="BH84" s="371">
        <v>3553868.74</v>
      </c>
      <c r="BI84" s="369">
        <v>6565480</v>
      </c>
      <c r="BJ84" s="370">
        <v>5669982.0899999999</v>
      </c>
      <c r="BK84" s="370">
        <v>4002523.13</v>
      </c>
      <c r="BL84" s="371">
        <v>2407267.87</v>
      </c>
      <c r="BM84" s="369">
        <v>1268874.72</v>
      </c>
      <c r="BN84" s="370">
        <v>1239196.6299999999</v>
      </c>
      <c r="BO84" s="370">
        <v>1417132.83</v>
      </c>
      <c r="BP84" s="371">
        <v>1294050.83</v>
      </c>
      <c r="BQ84" s="369">
        <v>191748.31</v>
      </c>
      <c r="BR84" s="370">
        <v>153442.82999999999</v>
      </c>
      <c r="BS84" s="370">
        <v>135509.13</v>
      </c>
      <c r="BT84" s="371">
        <v>133517.03</v>
      </c>
      <c r="BU84" s="369">
        <v>1664633.71</v>
      </c>
      <c r="BV84" s="370">
        <v>2381421.2799999998</v>
      </c>
      <c r="BW84" s="370">
        <v>2848833.66</v>
      </c>
      <c r="BX84" s="371">
        <v>2430468.96</v>
      </c>
    </row>
    <row r="85" spans="1:76" x14ac:dyDescent="0.25">
      <c r="A85" s="1744"/>
      <c r="B85" s="1747"/>
      <c r="C85" s="1751"/>
      <c r="D85" s="1752"/>
      <c r="E85" s="1734" t="s">
        <v>73</v>
      </c>
      <c r="F85" s="1734"/>
      <c r="G85" s="358" t="s">
        <v>341</v>
      </c>
      <c r="H85" s="1129">
        <f>+'1.2.Balanço'!B22</f>
        <v>0</v>
      </c>
      <c r="I85" s="369">
        <v>29833.29</v>
      </c>
      <c r="J85" s="370">
        <v>23097.05</v>
      </c>
      <c r="K85" s="370">
        <v>0</v>
      </c>
      <c r="L85" s="371">
        <v>23745.31</v>
      </c>
      <c r="M85" s="369">
        <v>222660.85</v>
      </c>
      <c r="N85" s="370">
        <v>384672.95</v>
      </c>
      <c r="O85" s="370">
        <v>262289.03899999999</v>
      </c>
      <c r="P85" s="371">
        <v>585319.66</v>
      </c>
      <c r="Q85" s="369">
        <v>171573.37</v>
      </c>
      <c r="R85" s="370">
        <v>272948.01</v>
      </c>
      <c r="S85" s="370">
        <v>85407.52</v>
      </c>
      <c r="T85" s="371">
        <v>0</v>
      </c>
      <c r="U85" s="369">
        <v>73169.62</v>
      </c>
      <c r="V85" s="370">
        <v>2.85</v>
      </c>
      <c r="W85" s="370">
        <v>89916.98</v>
      </c>
      <c r="X85" s="371">
        <v>155626.07</v>
      </c>
      <c r="Y85" s="369">
        <v>34926.04</v>
      </c>
      <c r="Z85" s="370">
        <v>118754.21</v>
      </c>
      <c r="AA85" s="370">
        <v>739170.08</v>
      </c>
      <c r="AB85" s="371">
        <v>597741.29</v>
      </c>
      <c r="AC85" s="369">
        <v>211027.65</v>
      </c>
      <c r="AD85" s="370">
        <v>182326.91</v>
      </c>
      <c r="AE85" s="370">
        <v>224256.96</v>
      </c>
      <c r="AF85" s="371">
        <v>88375.679999999993</v>
      </c>
      <c r="AG85" s="369">
        <v>0</v>
      </c>
      <c r="AH85" s="370">
        <v>0</v>
      </c>
      <c r="AI85" s="370">
        <v>32410.58</v>
      </c>
      <c r="AJ85" s="371">
        <v>13202.04</v>
      </c>
      <c r="AK85" s="369">
        <v>60222.59</v>
      </c>
      <c r="AL85" s="370">
        <v>8192.9590000000007</v>
      </c>
      <c r="AM85" s="370">
        <v>1919.24</v>
      </c>
      <c r="AN85" s="371">
        <v>15689.06</v>
      </c>
      <c r="AO85" s="369">
        <v>44832.71</v>
      </c>
      <c r="AP85" s="370">
        <v>26930.06</v>
      </c>
      <c r="AQ85" s="370">
        <v>797186.43</v>
      </c>
      <c r="AR85" s="371">
        <v>113269.41</v>
      </c>
      <c r="AS85" s="369">
        <v>7487.2</v>
      </c>
      <c r="AT85" s="370">
        <v>10886.78</v>
      </c>
      <c r="AU85" s="370">
        <v>19701.740000000002</v>
      </c>
      <c r="AV85" s="371">
        <v>1000</v>
      </c>
      <c r="AW85" s="369">
        <v>0</v>
      </c>
      <c r="AX85" s="370">
        <v>0</v>
      </c>
      <c r="AY85" s="370">
        <v>0</v>
      </c>
      <c r="AZ85" s="371">
        <v>0</v>
      </c>
      <c r="BA85" s="369">
        <v>213732.49</v>
      </c>
      <c r="BB85" s="370">
        <v>270814.92</v>
      </c>
      <c r="BC85" s="370">
        <v>331247.38</v>
      </c>
      <c r="BD85" s="371">
        <v>703519.01</v>
      </c>
      <c r="BE85" s="369">
        <v>217515.47</v>
      </c>
      <c r="BF85" s="370">
        <v>243774.56</v>
      </c>
      <c r="BG85" s="370">
        <v>26050.74</v>
      </c>
      <c r="BH85" s="371">
        <v>29.27</v>
      </c>
      <c r="BI85" s="369">
        <v>616006.09</v>
      </c>
      <c r="BJ85" s="370">
        <v>297928.34000000003</v>
      </c>
      <c r="BK85" s="370">
        <v>281541.59999999998</v>
      </c>
      <c r="BL85" s="371">
        <v>160784.43</v>
      </c>
      <c r="BM85" s="369">
        <v>139433</v>
      </c>
      <c r="BN85" s="370">
        <v>215515.17</v>
      </c>
      <c r="BO85" s="370">
        <v>252837.25</v>
      </c>
      <c r="BP85" s="371">
        <v>205559.45</v>
      </c>
      <c r="BQ85" s="369">
        <v>137670.51</v>
      </c>
      <c r="BR85" s="370">
        <v>233933.22</v>
      </c>
      <c r="BS85" s="370">
        <v>268896.02</v>
      </c>
      <c r="BT85" s="371">
        <v>127715.91</v>
      </c>
      <c r="BU85" s="369">
        <v>513833.5</v>
      </c>
      <c r="BV85" s="370">
        <v>38814.67</v>
      </c>
      <c r="BW85" s="370">
        <v>0</v>
      </c>
      <c r="BX85" s="371">
        <v>212111.06</v>
      </c>
    </row>
    <row r="86" spans="1:76" ht="15" customHeight="1" x14ac:dyDescent="0.25">
      <c r="A86" s="1744"/>
      <c r="B86" s="1747"/>
      <c r="C86" s="1751"/>
      <c r="D86" s="1752"/>
      <c r="E86" s="1734" t="s">
        <v>108</v>
      </c>
      <c r="F86" s="1734"/>
      <c r="G86" s="358" t="s">
        <v>341</v>
      </c>
      <c r="H86" s="1129">
        <f>+'1.2.Balanço'!B23</f>
        <v>0</v>
      </c>
      <c r="I86" s="369">
        <v>0</v>
      </c>
      <c r="J86" s="370">
        <v>0</v>
      </c>
      <c r="K86" s="370">
        <v>0</v>
      </c>
      <c r="L86" s="371">
        <v>0</v>
      </c>
      <c r="M86" s="369">
        <v>10000</v>
      </c>
      <c r="N86" s="370">
        <v>0</v>
      </c>
      <c r="O86" s="370">
        <v>0</v>
      </c>
      <c r="P86" s="371">
        <v>0</v>
      </c>
      <c r="Q86" s="369">
        <v>0</v>
      </c>
      <c r="R86" s="370">
        <v>0</v>
      </c>
      <c r="S86" s="370">
        <v>0</v>
      </c>
      <c r="T86" s="371">
        <v>0</v>
      </c>
      <c r="U86" s="369">
        <v>0</v>
      </c>
      <c r="V86" s="370">
        <v>0</v>
      </c>
      <c r="W86" s="370">
        <v>0</v>
      </c>
      <c r="X86" s="371">
        <v>0</v>
      </c>
      <c r="Y86" s="369">
        <v>0</v>
      </c>
      <c r="Z86" s="370">
        <v>0</v>
      </c>
      <c r="AA86" s="370">
        <v>0</v>
      </c>
      <c r="AB86" s="371">
        <v>0</v>
      </c>
      <c r="AC86" s="369">
        <v>0</v>
      </c>
      <c r="AD86" s="370">
        <v>0</v>
      </c>
      <c r="AE86" s="370">
        <v>0</v>
      </c>
      <c r="AF86" s="371">
        <v>0</v>
      </c>
      <c r="AG86" s="369">
        <v>0</v>
      </c>
      <c r="AH86" s="370">
        <v>0</v>
      </c>
      <c r="AI86" s="370">
        <v>0</v>
      </c>
      <c r="AJ86" s="371">
        <v>0</v>
      </c>
      <c r="AK86" s="369">
        <v>0</v>
      </c>
      <c r="AL86" s="370">
        <v>0</v>
      </c>
      <c r="AM86" s="370">
        <v>0</v>
      </c>
      <c r="AN86" s="371">
        <v>0</v>
      </c>
      <c r="AO86" s="369">
        <v>0</v>
      </c>
      <c r="AP86" s="370">
        <v>0</v>
      </c>
      <c r="AQ86" s="370">
        <v>0</v>
      </c>
      <c r="AR86" s="371">
        <v>0</v>
      </c>
      <c r="AS86" s="369">
        <v>0</v>
      </c>
      <c r="AT86" s="370">
        <v>0</v>
      </c>
      <c r="AU86" s="370">
        <v>0</v>
      </c>
      <c r="AV86" s="371">
        <v>0</v>
      </c>
      <c r="AW86" s="369">
        <v>0</v>
      </c>
      <c r="AX86" s="370">
        <v>0</v>
      </c>
      <c r="AY86" s="370">
        <v>0</v>
      </c>
      <c r="AZ86" s="371">
        <v>0</v>
      </c>
      <c r="BA86" s="369">
        <v>0</v>
      </c>
      <c r="BB86" s="370">
        <v>0</v>
      </c>
      <c r="BC86" s="370">
        <v>0</v>
      </c>
      <c r="BD86" s="371">
        <v>0</v>
      </c>
      <c r="BE86" s="369">
        <v>0</v>
      </c>
      <c r="BF86" s="370">
        <v>0</v>
      </c>
      <c r="BG86" s="370">
        <v>0</v>
      </c>
      <c r="BH86" s="371">
        <v>0</v>
      </c>
      <c r="BI86" s="369">
        <v>0</v>
      </c>
      <c r="BJ86" s="370">
        <v>0</v>
      </c>
      <c r="BK86" s="370">
        <v>0</v>
      </c>
      <c r="BL86" s="371">
        <v>0</v>
      </c>
      <c r="BM86" s="369">
        <v>0</v>
      </c>
      <c r="BN86" s="370">
        <v>9252.92</v>
      </c>
      <c r="BO86" s="370">
        <v>0</v>
      </c>
      <c r="BP86" s="371">
        <v>0</v>
      </c>
      <c r="BQ86" s="369">
        <v>0</v>
      </c>
      <c r="BR86" s="370">
        <v>0</v>
      </c>
      <c r="BS86" s="370">
        <v>0</v>
      </c>
      <c r="BT86" s="371">
        <v>0</v>
      </c>
      <c r="BU86" s="369">
        <v>0</v>
      </c>
      <c r="BV86" s="370">
        <v>0</v>
      </c>
      <c r="BW86" s="370">
        <v>0</v>
      </c>
      <c r="BX86" s="371">
        <v>0</v>
      </c>
    </row>
    <row r="87" spans="1:76" ht="15" customHeight="1" x14ac:dyDescent="0.25">
      <c r="A87" s="1744"/>
      <c r="B87" s="1747"/>
      <c r="C87" s="1751"/>
      <c r="D87" s="1752"/>
      <c r="E87" s="1734" t="s">
        <v>109</v>
      </c>
      <c r="F87" s="1734"/>
      <c r="G87" s="358" t="s">
        <v>341</v>
      </c>
      <c r="H87" s="1129">
        <f>+'1.2.Balanço'!B24</f>
        <v>0</v>
      </c>
      <c r="I87" s="369">
        <v>57579.87</v>
      </c>
      <c r="J87" s="370">
        <v>67582.06</v>
      </c>
      <c r="K87" s="370">
        <v>74153.820000000007</v>
      </c>
      <c r="L87" s="371">
        <v>581256.56999999995</v>
      </c>
      <c r="M87" s="369">
        <v>235082.28</v>
      </c>
      <c r="N87" s="370">
        <v>290574.90999999997</v>
      </c>
      <c r="O87" s="370">
        <v>512522.76999999996</v>
      </c>
      <c r="P87" s="371">
        <v>1247242.69</v>
      </c>
      <c r="Q87" s="369">
        <v>578763.41</v>
      </c>
      <c r="R87" s="370">
        <v>937708.84</v>
      </c>
      <c r="S87" s="370">
        <v>638002.48</v>
      </c>
      <c r="T87" s="371">
        <v>961184.74</v>
      </c>
      <c r="U87" s="369">
        <v>0</v>
      </c>
      <c r="V87" s="370">
        <v>0</v>
      </c>
      <c r="W87" s="370">
        <v>0</v>
      </c>
      <c r="X87" s="371">
        <v>0</v>
      </c>
      <c r="Y87" s="369">
        <v>1320847.54</v>
      </c>
      <c r="Z87" s="370">
        <v>3131903.11</v>
      </c>
      <c r="AA87" s="370">
        <v>2122487.21</v>
      </c>
      <c r="AB87" s="371">
        <v>1427347.43</v>
      </c>
      <c r="AC87" s="369">
        <v>184168.22999999998</v>
      </c>
      <c r="AD87" s="370">
        <v>708.13</v>
      </c>
      <c r="AE87" s="370">
        <v>98455.56</v>
      </c>
      <c r="AF87" s="371">
        <v>96634.02</v>
      </c>
      <c r="AG87" s="369">
        <v>2003468.95</v>
      </c>
      <c r="AH87" s="370">
        <v>7178.75</v>
      </c>
      <c r="AI87" s="370">
        <v>0</v>
      </c>
      <c r="AJ87" s="371">
        <v>94518.399999999994</v>
      </c>
      <c r="AK87" s="369">
        <v>399561.11</v>
      </c>
      <c r="AL87" s="370">
        <v>992750.63</v>
      </c>
      <c r="AM87" s="370">
        <v>456806.04</v>
      </c>
      <c r="AN87" s="371">
        <v>34820.400000000001</v>
      </c>
      <c r="AO87" s="369">
        <v>40161.199999999997</v>
      </c>
      <c r="AP87" s="370">
        <v>534.46</v>
      </c>
      <c r="AQ87" s="370">
        <v>515085.84</v>
      </c>
      <c r="AR87" s="371">
        <v>594854.12</v>
      </c>
      <c r="AS87" s="369">
        <v>1984798.36</v>
      </c>
      <c r="AT87" s="370">
        <v>1890327.44</v>
      </c>
      <c r="AU87" s="370">
        <v>1824280.1</v>
      </c>
      <c r="AV87" s="371">
        <v>2019383</v>
      </c>
      <c r="AW87" s="369">
        <v>1142182.5</v>
      </c>
      <c r="AX87" s="370">
        <v>1216370.1299999999</v>
      </c>
      <c r="AY87" s="370">
        <v>1171830.07</v>
      </c>
      <c r="AZ87" s="371">
        <v>1185541.29</v>
      </c>
      <c r="BA87" s="369">
        <v>247496.98</v>
      </c>
      <c r="BB87" s="370">
        <v>584779.93000000005</v>
      </c>
      <c r="BC87" s="370">
        <v>1486231.53</v>
      </c>
      <c r="BD87" s="371">
        <v>1200761.25</v>
      </c>
      <c r="BE87" s="369">
        <v>0</v>
      </c>
      <c r="BF87" s="370">
        <v>1016019.01</v>
      </c>
      <c r="BG87" s="370">
        <v>1471788.1900000002</v>
      </c>
      <c r="BH87" s="371">
        <v>1512729.6199999999</v>
      </c>
      <c r="BI87" s="369">
        <v>202916.72999999998</v>
      </c>
      <c r="BJ87" s="370">
        <v>228680.88</v>
      </c>
      <c r="BK87" s="370">
        <v>140786.42000000001</v>
      </c>
      <c r="BL87" s="371">
        <v>362288.76</v>
      </c>
      <c r="BM87" s="369">
        <v>50671.87</v>
      </c>
      <c r="BN87" s="370">
        <v>35852.080000000002</v>
      </c>
      <c r="BO87" s="370">
        <v>16886.09</v>
      </c>
      <c r="BP87" s="371">
        <v>76081.61</v>
      </c>
      <c r="BQ87" s="369">
        <v>178129.3</v>
      </c>
      <c r="BR87" s="370">
        <v>286089.69</v>
      </c>
      <c r="BS87" s="370">
        <v>452459.43</v>
      </c>
      <c r="BT87" s="371">
        <v>401709.18</v>
      </c>
      <c r="BU87" s="369">
        <v>66928.179000000004</v>
      </c>
      <c r="BV87" s="370">
        <v>41148.43</v>
      </c>
      <c r="BW87" s="370">
        <v>52156.81</v>
      </c>
      <c r="BX87" s="371">
        <v>131259.06</v>
      </c>
    </row>
    <row r="88" spans="1:76" x14ac:dyDescent="0.25">
      <c r="A88" s="1744"/>
      <c r="B88" s="1747"/>
      <c r="C88" s="1751"/>
      <c r="D88" s="1752"/>
      <c r="E88" s="1734" t="s">
        <v>74</v>
      </c>
      <c r="F88" s="1734"/>
      <c r="G88" s="358" t="s">
        <v>341</v>
      </c>
      <c r="H88" s="1129">
        <f>+'1.2.Balanço'!B25</f>
        <v>0</v>
      </c>
      <c r="I88" s="369">
        <v>4890.1400000000003</v>
      </c>
      <c r="J88" s="370">
        <v>12350.91</v>
      </c>
      <c r="K88" s="370">
        <v>14528.13</v>
      </c>
      <c r="L88" s="371">
        <v>16327.7</v>
      </c>
      <c r="M88" s="369">
        <v>7600.77</v>
      </c>
      <c r="N88" s="370">
        <v>2156434.0099999998</v>
      </c>
      <c r="O88" s="370">
        <v>1313817.47</v>
      </c>
      <c r="P88" s="371">
        <v>0</v>
      </c>
      <c r="Q88" s="369">
        <v>17616.95</v>
      </c>
      <c r="R88" s="370">
        <v>19956.650000000001</v>
      </c>
      <c r="S88" s="370">
        <v>25615.96</v>
      </c>
      <c r="T88" s="371">
        <v>35758.39</v>
      </c>
      <c r="U88" s="369">
        <v>697.17</v>
      </c>
      <c r="V88" s="370">
        <v>1253.8599999999999</v>
      </c>
      <c r="W88" s="370">
        <v>155.88999999999999</v>
      </c>
      <c r="X88" s="371">
        <v>8164.66</v>
      </c>
      <c r="Y88" s="369">
        <v>64163.19</v>
      </c>
      <c r="Z88" s="370">
        <v>61017.3</v>
      </c>
      <c r="AA88" s="370">
        <v>193556.9</v>
      </c>
      <c r="AB88" s="371">
        <v>200586.64</v>
      </c>
      <c r="AC88" s="369">
        <v>0</v>
      </c>
      <c r="AD88" s="370">
        <v>3548.42</v>
      </c>
      <c r="AE88" s="370">
        <v>3118.47</v>
      </c>
      <c r="AF88" s="371">
        <v>2646.44</v>
      </c>
      <c r="AG88" s="369">
        <v>54653.69</v>
      </c>
      <c r="AH88" s="370">
        <v>54507.63</v>
      </c>
      <c r="AI88" s="370">
        <v>55758.92</v>
      </c>
      <c r="AJ88" s="371">
        <v>6292.54</v>
      </c>
      <c r="AK88" s="369">
        <v>18000.990000000002</v>
      </c>
      <c r="AL88" s="370">
        <v>13386.29</v>
      </c>
      <c r="AM88" s="370">
        <v>9349.7999999999993</v>
      </c>
      <c r="AN88" s="371">
        <v>13595.64</v>
      </c>
      <c r="AO88" s="369">
        <v>111186.34</v>
      </c>
      <c r="AP88" s="370">
        <v>92064.56</v>
      </c>
      <c r="AQ88" s="370">
        <v>85205.97</v>
      </c>
      <c r="AR88" s="371">
        <v>84139.15</v>
      </c>
      <c r="AS88" s="369">
        <v>61030.99</v>
      </c>
      <c r="AT88" s="370">
        <v>408914.79</v>
      </c>
      <c r="AU88" s="370">
        <v>121231.45</v>
      </c>
      <c r="AV88" s="371">
        <v>204286.54</v>
      </c>
      <c r="AW88" s="369">
        <v>25102.33</v>
      </c>
      <c r="AX88" s="370">
        <v>19710.939999999999</v>
      </c>
      <c r="AY88" s="370">
        <v>26702.3</v>
      </c>
      <c r="AZ88" s="371">
        <v>22986.31</v>
      </c>
      <c r="BA88" s="369">
        <v>20865.93</v>
      </c>
      <c r="BB88" s="370">
        <v>25035.62</v>
      </c>
      <c r="BC88" s="370">
        <v>21628.16</v>
      </c>
      <c r="BD88" s="371">
        <v>19366.14</v>
      </c>
      <c r="BE88" s="369">
        <v>6880.26</v>
      </c>
      <c r="BF88" s="370">
        <v>235.86</v>
      </c>
      <c r="BG88" s="370">
        <v>11674.69</v>
      </c>
      <c r="BH88" s="371">
        <v>7660.38</v>
      </c>
      <c r="BI88" s="369">
        <v>47577.84</v>
      </c>
      <c r="BJ88" s="370">
        <v>41232.720000000001</v>
      </c>
      <c r="BK88" s="370">
        <v>51100.82</v>
      </c>
      <c r="BL88" s="371">
        <v>11035.46</v>
      </c>
      <c r="BM88" s="369">
        <v>16935.669999999998</v>
      </c>
      <c r="BN88" s="370">
        <v>17689.240000000002</v>
      </c>
      <c r="BO88" s="370">
        <v>18579.25</v>
      </c>
      <c r="BP88" s="371">
        <v>9618.6</v>
      </c>
      <c r="BQ88" s="369">
        <v>315194.71999999997</v>
      </c>
      <c r="BR88" s="370">
        <v>430051.88</v>
      </c>
      <c r="BS88" s="370">
        <v>425716.86</v>
      </c>
      <c r="BT88" s="371">
        <v>264428.46799999999</v>
      </c>
      <c r="BU88" s="369">
        <v>40773.11</v>
      </c>
      <c r="BV88" s="370">
        <v>197148.04</v>
      </c>
      <c r="BW88" s="370">
        <v>32478.28</v>
      </c>
      <c r="BX88" s="371">
        <v>43737.03</v>
      </c>
    </row>
    <row r="89" spans="1:76" x14ac:dyDescent="0.25">
      <c r="A89" s="1744"/>
      <c r="B89" s="1747"/>
      <c r="C89" s="1751"/>
      <c r="D89" s="1752"/>
      <c r="E89" s="1734" t="s">
        <v>75</v>
      </c>
      <c r="F89" s="1734"/>
      <c r="G89" s="358" t="s">
        <v>341</v>
      </c>
      <c r="H89" s="1129">
        <f>+'1.2.Balanço'!B26</f>
        <v>0</v>
      </c>
      <c r="I89" s="369">
        <v>5000</v>
      </c>
      <c r="J89" s="370">
        <v>5000</v>
      </c>
      <c r="K89" s="370">
        <v>5000</v>
      </c>
      <c r="L89" s="371">
        <v>5000</v>
      </c>
      <c r="M89" s="369">
        <v>0</v>
      </c>
      <c r="N89" s="370">
        <v>0</v>
      </c>
      <c r="O89" s="370">
        <v>0</v>
      </c>
      <c r="P89" s="371">
        <v>0</v>
      </c>
      <c r="Q89" s="369">
        <v>0</v>
      </c>
      <c r="R89" s="370">
        <v>0</v>
      </c>
      <c r="S89" s="370">
        <v>0</v>
      </c>
      <c r="T89" s="371">
        <v>0</v>
      </c>
      <c r="U89" s="369">
        <v>0</v>
      </c>
      <c r="V89" s="370">
        <v>0</v>
      </c>
      <c r="W89" s="370">
        <v>0</v>
      </c>
      <c r="X89" s="371">
        <v>0</v>
      </c>
      <c r="Y89" s="369">
        <v>0</v>
      </c>
      <c r="Z89" s="370">
        <v>0</v>
      </c>
      <c r="AA89" s="370">
        <v>0</v>
      </c>
      <c r="AB89" s="371">
        <v>0</v>
      </c>
      <c r="AC89" s="369">
        <v>0</v>
      </c>
      <c r="AD89" s="370">
        <v>0</v>
      </c>
      <c r="AE89" s="370">
        <v>0</v>
      </c>
      <c r="AF89" s="371">
        <v>0</v>
      </c>
      <c r="AG89" s="369">
        <v>0</v>
      </c>
      <c r="AH89" s="370">
        <v>0</v>
      </c>
      <c r="AI89" s="370">
        <v>0</v>
      </c>
      <c r="AJ89" s="371">
        <v>0</v>
      </c>
      <c r="AK89" s="369">
        <v>0</v>
      </c>
      <c r="AL89" s="370">
        <v>0</v>
      </c>
      <c r="AM89" s="370">
        <v>0</v>
      </c>
      <c r="AN89" s="371">
        <v>0</v>
      </c>
      <c r="AO89" s="369">
        <v>0</v>
      </c>
      <c r="AP89" s="370">
        <v>0</v>
      </c>
      <c r="AQ89" s="370">
        <v>0</v>
      </c>
      <c r="AR89" s="371">
        <v>0</v>
      </c>
      <c r="AS89" s="369">
        <v>0</v>
      </c>
      <c r="AT89" s="370">
        <v>0</v>
      </c>
      <c r="AU89" s="370">
        <v>0</v>
      </c>
      <c r="AV89" s="371">
        <v>0</v>
      </c>
      <c r="AW89" s="369">
        <v>0</v>
      </c>
      <c r="AX89" s="370">
        <v>0</v>
      </c>
      <c r="AY89" s="370">
        <v>0</v>
      </c>
      <c r="AZ89" s="371">
        <v>0</v>
      </c>
      <c r="BA89" s="369">
        <v>0</v>
      </c>
      <c r="BB89" s="370">
        <v>0</v>
      </c>
      <c r="BC89" s="370">
        <v>0</v>
      </c>
      <c r="BD89" s="371">
        <v>0</v>
      </c>
      <c r="BE89" s="369">
        <v>0</v>
      </c>
      <c r="BF89" s="370">
        <v>41610.11</v>
      </c>
      <c r="BG89" s="370">
        <v>41610.11</v>
      </c>
      <c r="BH89" s="371">
        <v>41250.11</v>
      </c>
      <c r="BI89" s="369">
        <v>0</v>
      </c>
      <c r="BJ89" s="370">
        <v>0</v>
      </c>
      <c r="BK89" s="370">
        <v>0</v>
      </c>
      <c r="BL89" s="371">
        <v>0</v>
      </c>
      <c r="BM89" s="369">
        <v>0</v>
      </c>
      <c r="BN89" s="370">
        <v>0</v>
      </c>
      <c r="BO89" s="370">
        <v>0</v>
      </c>
      <c r="BP89" s="371">
        <v>0</v>
      </c>
      <c r="BQ89" s="369">
        <v>17160</v>
      </c>
      <c r="BR89" s="370">
        <v>18523.12</v>
      </c>
      <c r="BS89" s="370">
        <v>18793.12</v>
      </c>
      <c r="BT89" s="371">
        <v>0</v>
      </c>
      <c r="BU89" s="369">
        <v>0</v>
      </c>
      <c r="BV89" s="370">
        <v>0</v>
      </c>
      <c r="BW89" s="370">
        <v>0</v>
      </c>
      <c r="BX89" s="371">
        <v>0</v>
      </c>
    </row>
    <row r="90" spans="1:76" ht="15" customHeight="1" x14ac:dyDescent="0.25">
      <c r="A90" s="1744"/>
      <c r="B90" s="1747"/>
      <c r="C90" s="1751"/>
      <c r="D90" s="1752"/>
      <c r="E90" s="1734" t="s">
        <v>337</v>
      </c>
      <c r="F90" s="1734"/>
      <c r="G90" s="358" t="s">
        <v>341</v>
      </c>
      <c r="H90" s="1129">
        <f>+'1.2.Balanço'!B27</f>
        <v>0</v>
      </c>
      <c r="I90" s="369">
        <v>0</v>
      </c>
      <c r="J90" s="370">
        <v>25000</v>
      </c>
      <c r="K90" s="370">
        <v>0</v>
      </c>
      <c r="L90" s="371">
        <v>0</v>
      </c>
      <c r="M90" s="369">
        <v>0</v>
      </c>
      <c r="N90" s="370">
        <v>0</v>
      </c>
      <c r="O90" s="370">
        <v>0</v>
      </c>
      <c r="P90" s="371">
        <v>0</v>
      </c>
      <c r="Q90" s="369">
        <v>0</v>
      </c>
      <c r="R90" s="370">
        <v>0</v>
      </c>
      <c r="S90" s="370">
        <v>0</v>
      </c>
      <c r="T90" s="371">
        <v>0</v>
      </c>
      <c r="U90" s="369">
        <v>0</v>
      </c>
      <c r="V90" s="370">
        <v>0</v>
      </c>
      <c r="W90" s="370">
        <v>0</v>
      </c>
      <c r="X90" s="371">
        <v>0</v>
      </c>
      <c r="Y90" s="369">
        <v>1003.26</v>
      </c>
      <c r="Z90" s="370">
        <v>1000</v>
      </c>
      <c r="AA90" s="370">
        <v>1002.16</v>
      </c>
      <c r="AB90" s="371">
        <v>1003.33</v>
      </c>
      <c r="AC90" s="369">
        <v>0</v>
      </c>
      <c r="AD90" s="370">
        <v>0</v>
      </c>
      <c r="AE90" s="370">
        <v>0</v>
      </c>
      <c r="AF90" s="371">
        <v>0</v>
      </c>
      <c r="AG90" s="369">
        <v>0</v>
      </c>
      <c r="AH90" s="370">
        <v>0</v>
      </c>
      <c r="AI90" s="370">
        <v>0</v>
      </c>
      <c r="AJ90" s="371">
        <v>0</v>
      </c>
      <c r="AK90" s="369">
        <v>0</v>
      </c>
      <c r="AL90" s="370">
        <v>0</v>
      </c>
      <c r="AM90" s="370">
        <v>0</v>
      </c>
      <c r="AN90" s="371">
        <v>0</v>
      </c>
      <c r="AO90" s="369">
        <v>0</v>
      </c>
      <c r="AP90" s="370">
        <v>0</v>
      </c>
      <c r="AQ90" s="370">
        <v>0</v>
      </c>
      <c r="AR90" s="371">
        <v>0</v>
      </c>
      <c r="AS90" s="369">
        <v>0</v>
      </c>
      <c r="AT90" s="370">
        <v>0</v>
      </c>
      <c r="AU90" s="370">
        <v>0</v>
      </c>
      <c r="AV90" s="371">
        <v>0</v>
      </c>
      <c r="AW90" s="369">
        <v>0</v>
      </c>
      <c r="AX90" s="370">
        <v>0</v>
      </c>
      <c r="AY90" s="370">
        <v>0</v>
      </c>
      <c r="AZ90" s="371">
        <v>0</v>
      </c>
      <c r="BA90" s="369">
        <v>0</v>
      </c>
      <c r="BB90" s="370">
        <v>0</v>
      </c>
      <c r="BC90" s="370">
        <v>0</v>
      </c>
      <c r="BD90" s="371">
        <v>0</v>
      </c>
      <c r="BE90" s="369">
        <v>0</v>
      </c>
      <c r="BF90" s="370">
        <v>0</v>
      </c>
      <c r="BG90" s="370">
        <v>0</v>
      </c>
      <c r="BH90" s="371">
        <v>0</v>
      </c>
      <c r="BI90" s="369">
        <v>0</v>
      </c>
      <c r="BJ90" s="370">
        <v>0</v>
      </c>
      <c r="BK90" s="370">
        <v>0</v>
      </c>
      <c r="BL90" s="371">
        <v>0</v>
      </c>
      <c r="BM90" s="369">
        <v>0</v>
      </c>
      <c r="BN90" s="370">
        <v>0</v>
      </c>
      <c r="BO90" s="370">
        <v>0</v>
      </c>
      <c r="BP90" s="371">
        <v>0</v>
      </c>
      <c r="BQ90" s="369">
        <v>0</v>
      </c>
      <c r="BR90" s="370">
        <v>0</v>
      </c>
      <c r="BS90" s="370">
        <v>0</v>
      </c>
      <c r="BT90" s="371">
        <v>29060.75</v>
      </c>
      <c r="BU90" s="369">
        <v>2782614.55</v>
      </c>
      <c r="BV90" s="370">
        <v>525371.22</v>
      </c>
      <c r="BW90" s="370">
        <v>4975206.9000000004</v>
      </c>
      <c r="BX90" s="371">
        <v>4967999.18</v>
      </c>
    </row>
    <row r="91" spans="1:76" x14ac:dyDescent="0.25">
      <c r="A91" s="1744"/>
      <c r="B91" s="1747"/>
      <c r="C91" s="1751"/>
      <c r="D91" s="1752"/>
      <c r="E91" s="1734" t="s">
        <v>338</v>
      </c>
      <c r="F91" s="1734"/>
      <c r="G91" s="358" t="s">
        <v>341</v>
      </c>
      <c r="H91" s="1129">
        <f>+'1.2.Balanço'!B28</f>
        <v>0</v>
      </c>
      <c r="I91" s="369">
        <v>0</v>
      </c>
      <c r="J91" s="370">
        <v>0</v>
      </c>
      <c r="K91" s="370">
        <v>0</v>
      </c>
      <c r="L91" s="371">
        <v>0</v>
      </c>
      <c r="M91" s="369">
        <v>0</v>
      </c>
      <c r="N91" s="370">
        <v>0</v>
      </c>
      <c r="O91" s="370">
        <v>0</v>
      </c>
      <c r="P91" s="371">
        <v>0</v>
      </c>
      <c r="Q91" s="369">
        <v>0</v>
      </c>
      <c r="R91" s="370">
        <v>0</v>
      </c>
      <c r="S91" s="370">
        <v>0</v>
      </c>
      <c r="T91" s="371">
        <v>0</v>
      </c>
      <c r="U91" s="369">
        <v>0</v>
      </c>
      <c r="V91" s="370">
        <v>0</v>
      </c>
      <c r="W91" s="370">
        <v>0</v>
      </c>
      <c r="X91" s="371">
        <v>0</v>
      </c>
      <c r="Y91" s="369">
        <v>0</v>
      </c>
      <c r="Z91" s="370">
        <v>0</v>
      </c>
      <c r="AA91" s="370">
        <v>0</v>
      </c>
      <c r="AB91" s="371">
        <v>0</v>
      </c>
      <c r="AC91" s="369">
        <v>0</v>
      </c>
      <c r="AD91" s="370">
        <v>0</v>
      </c>
      <c r="AE91" s="370">
        <v>0</v>
      </c>
      <c r="AF91" s="371">
        <v>0</v>
      </c>
      <c r="AG91" s="369">
        <v>0</v>
      </c>
      <c r="AH91" s="370">
        <v>0</v>
      </c>
      <c r="AI91" s="370">
        <v>0</v>
      </c>
      <c r="AJ91" s="371">
        <v>0</v>
      </c>
      <c r="AK91" s="369">
        <v>600000</v>
      </c>
      <c r="AL91" s="370">
        <v>0</v>
      </c>
      <c r="AM91" s="370">
        <v>0</v>
      </c>
      <c r="AN91" s="371">
        <v>0</v>
      </c>
      <c r="AO91" s="369">
        <v>0</v>
      </c>
      <c r="AP91" s="370">
        <v>0</v>
      </c>
      <c r="AQ91" s="370">
        <v>0</v>
      </c>
      <c r="AR91" s="371">
        <v>0</v>
      </c>
      <c r="AS91" s="369">
        <v>0</v>
      </c>
      <c r="AT91" s="370">
        <v>0</v>
      </c>
      <c r="AU91" s="370">
        <v>0</v>
      </c>
      <c r="AV91" s="371">
        <v>0</v>
      </c>
      <c r="AW91" s="369">
        <v>0</v>
      </c>
      <c r="AX91" s="370">
        <v>0</v>
      </c>
      <c r="AY91" s="370">
        <v>0</v>
      </c>
      <c r="AZ91" s="371">
        <v>0</v>
      </c>
      <c r="BA91" s="369">
        <v>0</v>
      </c>
      <c r="BB91" s="370">
        <v>0</v>
      </c>
      <c r="BC91" s="370">
        <v>133800</v>
      </c>
      <c r="BD91" s="371">
        <v>0</v>
      </c>
      <c r="BE91" s="369">
        <v>0</v>
      </c>
      <c r="BF91" s="370">
        <v>0</v>
      </c>
      <c r="BG91" s="370">
        <v>0</v>
      </c>
      <c r="BH91" s="371">
        <v>0</v>
      </c>
      <c r="BI91" s="369">
        <v>0</v>
      </c>
      <c r="BJ91" s="370">
        <v>0</v>
      </c>
      <c r="BK91" s="370">
        <v>0</v>
      </c>
      <c r="BL91" s="371">
        <v>0</v>
      </c>
      <c r="BM91" s="369">
        <v>0</v>
      </c>
      <c r="BN91" s="370">
        <v>0</v>
      </c>
      <c r="BO91" s="370">
        <v>0</v>
      </c>
      <c r="BP91" s="371">
        <v>0</v>
      </c>
      <c r="BQ91" s="369">
        <v>0</v>
      </c>
      <c r="BR91" s="370">
        <v>0</v>
      </c>
      <c r="BS91" s="370">
        <v>0</v>
      </c>
      <c r="BT91" s="371">
        <v>126074.75</v>
      </c>
      <c r="BU91" s="369">
        <v>0</v>
      </c>
      <c r="BV91" s="370">
        <v>0</v>
      </c>
      <c r="BW91" s="370">
        <v>0</v>
      </c>
      <c r="BX91" s="371">
        <v>0</v>
      </c>
    </row>
    <row r="92" spans="1:76" ht="15.75" thickBot="1" x14ac:dyDescent="0.3">
      <c r="A92" s="1744"/>
      <c r="B92" s="1747"/>
      <c r="C92" s="1753"/>
      <c r="D92" s="1754"/>
      <c r="E92" s="1568" t="s">
        <v>76</v>
      </c>
      <c r="F92" s="1568"/>
      <c r="G92" s="380" t="s">
        <v>341</v>
      </c>
      <c r="H92" s="1130">
        <f>+'1.2.Balanço'!B29</f>
        <v>0</v>
      </c>
      <c r="I92" s="381">
        <v>16902.32</v>
      </c>
      <c r="J92" s="382">
        <v>134653.89000000001</v>
      </c>
      <c r="K92" s="382">
        <v>152305.26</v>
      </c>
      <c r="L92" s="383">
        <v>130347.61</v>
      </c>
      <c r="M92" s="381">
        <v>1891172.39</v>
      </c>
      <c r="N92" s="382">
        <v>655640.07999999996</v>
      </c>
      <c r="O92" s="382">
        <v>753907.64</v>
      </c>
      <c r="P92" s="383">
        <v>1390662.51</v>
      </c>
      <c r="Q92" s="381">
        <v>321662.93</v>
      </c>
      <c r="R92" s="382">
        <v>222429.54</v>
      </c>
      <c r="S92" s="382">
        <v>122976.34</v>
      </c>
      <c r="T92" s="383">
        <v>611545.52</v>
      </c>
      <c r="U92" s="381">
        <v>267038.94</v>
      </c>
      <c r="V92" s="382">
        <v>225536.4</v>
      </c>
      <c r="W92" s="382">
        <v>397599.34</v>
      </c>
      <c r="X92" s="383">
        <v>663144.51</v>
      </c>
      <c r="Y92" s="381">
        <v>578890.23999999999</v>
      </c>
      <c r="Z92" s="382">
        <v>2262505.17</v>
      </c>
      <c r="AA92" s="382">
        <v>2088881.71</v>
      </c>
      <c r="AB92" s="383">
        <v>1599753.28</v>
      </c>
      <c r="AC92" s="381">
        <v>399017.56</v>
      </c>
      <c r="AD92" s="382">
        <v>125629.75</v>
      </c>
      <c r="AE92" s="382">
        <v>85615.23</v>
      </c>
      <c r="AF92" s="383">
        <v>119071.6</v>
      </c>
      <c r="AG92" s="381">
        <v>41538.92</v>
      </c>
      <c r="AH92" s="382">
        <v>119081.77</v>
      </c>
      <c r="AI92" s="382">
        <v>1454181.73</v>
      </c>
      <c r="AJ92" s="383">
        <v>3807867.96</v>
      </c>
      <c r="AK92" s="381">
        <v>309583.65999999997</v>
      </c>
      <c r="AL92" s="382">
        <v>180235.07</v>
      </c>
      <c r="AM92" s="382">
        <v>304602.18</v>
      </c>
      <c r="AN92" s="383">
        <v>701377.74</v>
      </c>
      <c r="AO92" s="381">
        <v>815673.61</v>
      </c>
      <c r="AP92" s="382">
        <v>594509.19999999995</v>
      </c>
      <c r="AQ92" s="382">
        <v>573121.65</v>
      </c>
      <c r="AR92" s="383">
        <v>378313.62</v>
      </c>
      <c r="AS92" s="381">
        <v>149670.59</v>
      </c>
      <c r="AT92" s="382">
        <v>64970.46</v>
      </c>
      <c r="AU92" s="382">
        <v>38327.49</v>
      </c>
      <c r="AV92" s="383">
        <v>42382.77</v>
      </c>
      <c r="AW92" s="381">
        <v>128316.39</v>
      </c>
      <c r="AX92" s="382">
        <v>107193.76</v>
      </c>
      <c r="AY92" s="382">
        <v>98027.38</v>
      </c>
      <c r="AZ92" s="383">
        <v>120263.66</v>
      </c>
      <c r="BA92" s="381">
        <v>1841120.69</v>
      </c>
      <c r="BB92" s="382">
        <v>3766235.81</v>
      </c>
      <c r="BC92" s="382">
        <v>8119195.7800000003</v>
      </c>
      <c r="BD92" s="383">
        <v>9727850.4000000004</v>
      </c>
      <c r="BE92" s="381">
        <v>1162596.93</v>
      </c>
      <c r="BF92" s="382">
        <v>1447789.28</v>
      </c>
      <c r="BG92" s="382">
        <v>1419551.64</v>
      </c>
      <c r="BH92" s="383">
        <v>2588138.94</v>
      </c>
      <c r="BI92" s="381">
        <v>2327997.92</v>
      </c>
      <c r="BJ92" s="382">
        <v>3360425.7</v>
      </c>
      <c r="BK92" s="382">
        <v>3903588.84</v>
      </c>
      <c r="BL92" s="383">
        <v>3944914.99</v>
      </c>
      <c r="BM92" s="381">
        <v>1158610.82</v>
      </c>
      <c r="BN92" s="382">
        <v>1042903.44</v>
      </c>
      <c r="BO92" s="382">
        <v>1578038.03</v>
      </c>
      <c r="BP92" s="383">
        <v>1711555.67</v>
      </c>
      <c r="BQ92" s="381">
        <v>651029.12</v>
      </c>
      <c r="BR92" s="382">
        <v>679912.56</v>
      </c>
      <c r="BS92" s="382">
        <v>1307741.51</v>
      </c>
      <c r="BT92" s="383">
        <v>4113048.14</v>
      </c>
      <c r="BU92" s="381">
        <v>764389.11</v>
      </c>
      <c r="BV92" s="382">
        <v>1378756.6</v>
      </c>
      <c r="BW92" s="382">
        <v>1328559.57</v>
      </c>
      <c r="BX92" s="383">
        <v>1983933.07</v>
      </c>
    </row>
    <row r="93" spans="1:76" s="434" customFormat="1" ht="16.5" customHeight="1" thickTop="1" thickBot="1" x14ac:dyDescent="0.3">
      <c r="A93" s="1744"/>
      <c r="B93" s="1748"/>
      <c r="C93" s="1755" t="s">
        <v>383</v>
      </c>
      <c r="D93" s="1756"/>
      <c r="E93" s="1756"/>
      <c r="F93" s="1756"/>
      <c r="G93" s="384" t="s">
        <v>341</v>
      </c>
      <c r="H93" s="1132">
        <f>SUM(H82:H92)</f>
        <v>0</v>
      </c>
      <c r="I93" s="385">
        <f>SUM(I82:I92)</f>
        <v>3313064.04</v>
      </c>
      <c r="J93" s="386">
        <f t="shared" ref="J93:BQ93" si="23">SUM(J82:J92)</f>
        <v>2790924.18</v>
      </c>
      <c r="K93" s="386">
        <f t="shared" si="23"/>
        <v>3392858.2699999996</v>
      </c>
      <c r="L93" s="387">
        <f t="shared" si="23"/>
        <v>4144096.72</v>
      </c>
      <c r="M93" s="385">
        <f t="shared" si="23"/>
        <v>3086835.09</v>
      </c>
      <c r="N93" s="386">
        <f t="shared" si="23"/>
        <v>4145724.01</v>
      </c>
      <c r="O93" s="386">
        <f t="shared" si="23"/>
        <v>4079257.9590000003</v>
      </c>
      <c r="P93" s="387">
        <f t="shared" si="23"/>
        <v>4721997.5599999996</v>
      </c>
      <c r="Q93" s="385">
        <f t="shared" si="23"/>
        <v>2872287.6400000006</v>
      </c>
      <c r="R93" s="386">
        <f t="shared" si="23"/>
        <v>2878692.84</v>
      </c>
      <c r="S93" s="386">
        <f t="shared" si="23"/>
        <v>1658205.54</v>
      </c>
      <c r="T93" s="387">
        <f t="shared" si="23"/>
        <v>2405480.3499999996</v>
      </c>
      <c r="U93" s="385">
        <f t="shared" si="23"/>
        <v>6118304.370000001</v>
      </c>
      <c r="V93" s="386">
        <f t="shared" si="23"/>
        <v>6551728.9000000004</v>
      </c>
      <c r="W93" s="386">
        <f t="shared" si="23"/>
        <v>5320844.6700000009</v>
      </c>
      <c r="X93" s="387">
        <f t="shared" si="23"/>
        <v>4840756.2300000004</v>
      </c>
      <c r="Y93" s="385">
        <f t="shared" si="23"/>
        <v>6251170.290000001</v>
      </c>
      <c r="Z93" s="386">
        <f t="shared" si="23"/>
        <v>14017009.140000001</v>
      </c>
      <c r="AA93" s="386">
        <f t="shared" si="23"/>
        <v>13729403.800000001</v>
      </c>
      <c r="AB93" s="387">
        <f t="shared" si="23"/>
        <v>19733934.219999999</v>
      </c>
      <c r="AC93" s="385">
        <f t="shared" si="23"/>
        <v>6925850.9099999992</v>
      </c>
      <c r="AD93" s="386">
        <f t="shared" si="23"/>
        <v>3460124.7290000003</v>
      </c>
      <c r="AE93" s="386">
        <f t="shared" si="23"/>
        <v>3186197.33</v>
      </c>
      <c r="AF93" s="387">
        <f t="shared" si="23"/>
        <v>2504549.2400000002</v>
      </c>
      <c r="AG93" s="385">
        <f t="shared" si="23"/>
        <v>4472548.88</v>
      </c>
      <c r="AH93" s="386">
        <f t="shared" si="23"/>
        <v>2604210.3099999996</v>
      </c>
      <c r="AI93" s="386">
        <f t="shared" si="23"/>
        <v>4758433.57</v>
      </c>
      <c r="AJ93" s="387">
        <f t="shared" si="23"/>
        <v>8150246.779000001</v>
      </c>
      <c r="AK93" s="385">
        <f t="shared" si="23"/>
        <v>3536121.96</v>
      </c>
      <c r="AL93" s="386">
        <f t="shared" si="23"/>
        <v>3528098.9189999998</v>
      </c>
      <c r="AM93" s="386">
        <f t="shared" si="23"/>
        <v>3227302.62</v>
      </c>
      <c r="AN93" s="387">
        <f t="shared" si="23"/>
        <v>3521842.1900000004</v>
      </c>
      <c r="AO93" s="385">
        <f t="shared" si="23"/>
        <v>1913708.25</v>
      </c>
      <c r="AP93" s="386">
        <f t="shared" si="23"/>
        <v>1314725.71</v>
      </c>
      <c r="AQ93" s="386">
        <f t="shared" si="23"/>
        <v>2890323.68</v>
      </c>
      <c r="AR93" s="387">
        <f t="shared" si="23"/>
        <v>2801441.82</v>
      </c>
      <c r="AS93" s="385">
        <f t="shared" si="23"/>
        <v>6901042.1600000001</v>
      </c>
      <c r="AT93" s="386">
        <f t="shared" si="23"/>
        <v>6914173.7100000009</v>
      </c>
      <c r="AU93" s="386">
        <f t="shared" si="23"/>
        <v>6003672.6100000003</v>
      </c>
      <c r="AV93" s="387">
        <f t="shared" si="23"/>
        <v>6166219.71</v>
      </c>
      <c r="AW93" s="385">
        <f t="shared" si="23"/>
        <v>11315736.98</v>
      </c>
      <c r="AX93" s="386">
        <f t="shared" si="23"/>
        <v>10448447.52</v>
      </c>
      <c r="AY93" s="386">
        <f t="shared" si="23"/>
        <v>9817796.7400000021</v>
      </c>
      <c r="AZ93" s="387">
        <f t="shared" si="23"/>
        <v>9418227.6699999999</v>
      </c>
      <c r="BA93" s="385">
        <f t="shared" si="23"/>
        <v>7002654.2699999996</v>
      </c>
      <c r="BB93" s="386">
        <f t="shared" si="23"/>
        <v>11327577.779999999</v>
      </c>
      <c r="BC93" s="386">
        <f t="shared" si="23"/>
        <v>16408519.68</v>
      </c>
      <c r="BD93" s="387">
        <f t="shared" si="23"/>
        <v>18084949.489999998</v>
      </c>
      <c r="BE93" s="385">
        <f t="shared" si="23"/>
        <v>6767692.1799999988</v>
      </c>
      <c r="BF93" s="386">
        <f t="shared" si="23"/>
        <v>8605024.3599999994</v>
      </c>
      <c r="BG93" s="386">
        <f t="shared" si="23"/>
        <v>9730293.1700000018</v>
      </c>
      <c r="BH93" s="387">
        <f t="shared" si="23"/>
        <v>11247333.369999999</v>
      </c>
      <c r="BI93" s="385">
        <f t="shared" si="23"/>
        <v>12362972.310000001</v>
      </c>
      <c r="BJ93" s="386">
        <f t="shared" si="23"/>
        <v>11150468.239999998</v>
      </c>
      <c r="BK93" s="386">
        <f t="shared" si="23"/>
        <v>9726774.6099999994</v>
      </c>
      <c r="BL93" s="387">
        <f t="shared" si="23"/>
        <v>8643713.5500000007</v>
      </c>
      <c r="BM93" s="385">
        <f t="shared" si="23"/>
        <v>3483974.66</v>
      </c>
      <c r="BN93" s="386">
        <f t="shared" si="23"/>
        <v>3590785.9</v>
      </c>
      <c r="BO93" s="386">
        <f t="shared" si="23"/>
        <v>4390490.6399999997</v>
      </c>
      <c r="BP93" s="387">
        <f t="shared" si="23"/>
        <v>4584513.0600000005</v>
      </c>
      <c r="BQ93" s="385">
        <f t="shared" si="23"/>
        <v>4049453.34</v>
      </c>
      <c r="BR93" s="386">
        <f t="shared" ref="BR93:BX93" si="24">SUM(BR82:BR92)</f>
        <v>4630934.5200000005</v>
      </c>
      <c r="BS93" s="386">
        <f t="shared" si="24"/>
        <v>5602628.8700000001</v>
      </c>
      <c r="BT93" s="387">
        <f t="shared" si="24"/>
        <v>7963987.1380000003</v>
      </c>
      <c r="BU93" s="385">
        <f t="shared" si="24"/>
        <v>12549693.048999999</v>
      </c>
      <c r="BV93" s="386">
        <f t="shared" si="24"/>
        <v>12507658.839999998</v>
      </c>
      <c r="BW93" s="386">
        <f t="shared" si="24"/>
        <v>16035344.33</v>
      </c>
      <c r="BX93" s="387">
        <f t="shared" si="24"/>
        <v>15303248.169999998</v>
      </c>
    </row>
    <row r="94" spans="1:76" ht="19.5" thickBot="1" x14ac:dyDescent="0.35">
      <c r="A94" s="1744"/>
      <c r="B94" s="1786" t="s">
        <v>384</v>
      </c>
      <c r="C94" s="1795"/>
      <c r="D94" s="1795"/>
      <c r="E94" s="1787"/>
      <c r="F94" s="1787"/>
      <c r="G94" s="1102" t="s">
        <v>341</v>
      </c>
      <c r="H94" s="1133">
        <f t="shared" ref="H94:BP94" si="25">+H81+H93</f>
        <v>0</v>
      </c>
      <c r="I94" s="1103">
        <f t="shared" si="25"/>
        <v>19841206.460000001</v>
      </c>
      <c r="J94" s="1104">
        <f t="shared" si="25"/>
        <v>20449941.870000001</v>
      </c>
      <c r="K94" s="1104">
        <f t="shared" si="25"/>
        <v>21283363.999999996</v>
      </c>
      <c r="L94" s="1105">
        <f t="shared" si="25"/>
        <v>23004428.469999995</v>
      </c>
      <c r="M94" s="1103">
        <f t="shared" si="25"/>
        <v>3943150.12</v>
      </c>
      <c r="N94" s="1104">
        <f t="shared" si="25"/>
        <v>6715628.0399999991</v>
      </c>
      <c r="O94" s="1104">
        <f t="shared" si="25"/>
        <v>6470043.4590000007</v>
      </c>
      <c r="P94" s="1105">
        <f t="shared" si="25"/>
        <v>7160985.7599999998</v>
      </c>
      <c r="Q94" s="1103">
        <f t="shared" si="25"/>
        <v>3755964.2800000007</v>
      </c>
      <c r="R94" s="1104">
        <f t="shared" si="25"/>
        <v>3962090.1090000002</v>
      </c>
      <c r="S94" s="1104">
        <f t="shared" si="25"/>
        <v>2855100.79</v>
      </c>
      <c r="T94" s="1105">
        <f t="shared" si="25"/>
        <v>3986575.5699999994</v>
      </c>
      <c r="U94" s="1103">
        <f t="shared" si="25"/>
        <v>8367493.9600000009</v>
      </c>
      <c r="V94" s="1104">
        <f t="shared" si="25"/>
        <v>9054028.8800000008</v>
      </c>
      <c r="W94" s="1104">
        <f t="shared" si="25"/>
        <v>8328480.9300000016</v>
      </c>
      <c r="X94" s="1105">
        <f t="shared" si="25"/>
        <v>7886668.2300000004</v>
      </c>
      <c r="Y94" s="1103">
        <f t="shared" si="25"/>
        <v>14759004.130000001</v>
      </c>
      <c r="Z94" s="1104">
        <f t="shared" si="25"/>
        <v>29403500.030000001</v>
      </c>
      <c r="AA94" s="1104">
        <f t="shared" si="25"/>
        <v>37045585.900000006</v>
      </c>
      <c r="AB94" s="1105">
        <f t="shared" si="25"/>
        <v>49558036.079999998</v>
      </c>
      <c r="AC94" s="1103">
        <f t="shared" si="25"/>
        <v>8900547.6099999994</v>
      </c>
      <c r="AD94" s="1104">
        <f t="shared" si="25"/>
        <v>9223117.6789999995</v>
      </c>
      <c r="AE94" s="1104">
        <f t="shared" si="25"/>
        <v>8840581.2300000004</v>
      </c>
      <c r="AF94" s="1105">
        <f t="shared" si="25"/>
        <v>8190025.29</v>
      </c>
      <c r="AG94" s="1103">
        <f t="shared" si="25"/>
        <v>5511917.1600000001</v>
      </c>
      <c r="AH94" s="1104">
        <f t="shared" si="25"/>
        <v>5594509.8999999994</v>
      </c>
      <c r="AI94" s="1104">
        <f t="shared" si="25"/>
        <v>7992149.6099999994</v>
      </c>
      <c r="AJ94" s="1105">
        <f t="shared" si="25"/>
        <v>9414504.1690000016</v>
      </c>
      <c r="AK94" s="1103">
        <f t="shared" si="25"/>
        <v>14584681.809999999</v>
      </c>
      <c r="AL94" s="1104">
        <f t="shared" si="25"/>
        <v>14944388.169</v>
      </c>
      <c r="AM94" s="1104">
        <f t="shared" si="25"/>
        <v>14630061.390000001</v>
      </c>
      <c r="AN94" s="1105">
        <f t="shared" si="25"/>
        <v>15092316.359999999</v>
      </c>
      <c r="AO94" s="1103">
        <f t="shared" si="25"/>
        <v>6699660.9799999995</v>
      </c>
      <c r="AP94" s="1104">
        <f t="shared" si="25"/>
        <v>5974522.21</v>
      </c>
      <c r="AQ94" s="1104">
        <f t="shared" si="25"/>
        <v>10378359.75</v>
      </c>
      <c r="AR94" s="1105">
        <f t="shared" si="25"/>
        <v>10730595.810000001</v>
      </c>
      <c r="AS94" s="1103">
        <f t="shared" si="25"/>
        <v>27169582.809999999</v>
      </c>
      <c r="AT94" s="1104">
        <f t="shared" si="25"/>
        <v>26841665.310000002</v>
      </c>
      <c r="AU94" s="1104">
        <f t="shared" si="25"/>
        <v>26099518.048999999</v>
      </c>
      <c r="AV94" s="1105">
        <f t="shared" si="25"/>
        <v>25101109.419999998</v>
      </c>
      <c r="AW94" s="1103">
        <f t="shared" si="25"/>
        <v>24980815.780000001</v>
      </c>
      <c r="AX94" s="1104">
        <f t="shared" si="25"/>
        <v>24698437.690000001</v>
      </c>
      <c r="AY94" s="1104">
        <f t="shared" si="25"/>
        <v>25380760.219999999</v>
      </c>
      <c r="AZ94" s="1105">
        <f t="shared" si="25"/>
        <v>25493830.199999999</v>
      </c>
      <c r="BA94" s="1103">
        <f t="shared" si="25"/>
        <v>21801317.280000001</v>
      </c>
      <c r="BB94" s="1104">
        <f t="shared" si="25"/>
        <v>25128236.079999998</v>
      </c>
      <c r="BC94" s="1104">
        <f t="shared" si="25"/>
        <v>31686772.890000001</v>
      </c>
      <c r="BD94" s="1105">
        <f t="shared" si="25"/>
        <v>35829718.060000002</v>
      </c>
      <c r="BE94" s="1103">
        <f t="shared" si="25"/>
        <v>7694552.2999999989</v>
      </c>
      <c r="BF94" s="1104">
        <f t="shared" si="25"/>
        <v>9572275.0599999987</v>
      </c>
      <c r="BG94" s="1104">
        <f t="shared" si="25"/>
        <v>10615553.020000001</v>
      </c>
      <c r="BH94" s="1105">
        <f t="shared" si="25"/>
        <v>12022267.75</v>
      </c>
      <c r="BI94" s="1103">
        <f t="shared" si="25"/>
        <v>13964057.700000001</v>
      </c>
      <c r="BJ94" s="1104">
        <f t="shared" si="25"/>
        <v>12902671.159999998</v>
      </c>
      <c r="BK94" s="1104">
        <f t="shared" si="25"/>
        <v>11733183.84</v>
      </c>
      <c r="BL94" s="1105">
        <f t="shared" si="25"/>
        <v>10477866.9</v>
      </c>
      <c r="BM94" s="1103">
        <f t="shared" si="25"/>
        <v>7559498.9000000004</v>
      </c>
      <c r="BN94" s="1104">
        <f t="shared" si="25"/>
        <v>7313081.9299999997</v>
      </c>
      <c r="BO94" s="1104">
        <f t="shared" si="25"/>
        <v>8303745.3899999997</v>
      </c>
      <c r="BP94" s="1105">
        <f t="shared" si="25"/>
        <v>8571661.9000000004</v>
      </c>
      <c r="BQ94" s="1103">
        <f t="shared" ref="BQ94:BX94" si="26">+BQ81+BQ93</f>
        <v>12753553.09</v>
      </c>
      <c r="BR94" s="1104">
        <f t="shared" si="26"/>
        <v>15886320.670000002</v>
      </c>
      <c r="BS94" s="1104">
        <f t="shared" si="26"/>
        <v>19425344.68</v>
      </c>
      <c r="BT94" s="1105">
        <f t="shared" si="26"/>
        <v>21744851.788000003</v>
      </c>
      <c r="BU94" s="1103">
        <f t="shared" si="26"/>
        <v>18613091.989</v>
      </c>
      <c r="BV94" s="1104">
        <f t="shared" si="26"/>
        <v>19554744.219999999</v>
      </c>
      <c r="BW94" s="1104">
        <f t="shared" si="26"/>
        <v>23000768.289999999</v>
      </c>
      <c r="BX94" s="1105">
        <f t="shared" si="26"/>
        <v>23574189.279999997</v>
      </c>
    </row>
    <row r="95" spans="1:76" x14ac:dyDescent="0.25">
      <c r="A95" s="1744"/>
      <c r="B95" s="1746" t="s">
        <v>385</v>
      </c>
      <c r="C95" s="1749" t="s">
        <v>386</v>
      </c>
      <c r="D95" s="1750"/>
      <c r="E95" s="1737" t="s">
        <v>119</v>
      </c>
      <c r="F95" s="1737"/>
      <c r="G95" s="365" t="s">
        <v>341</v>
      </c>
      <c r="H95" s="1128">
        <f>+'1.2.Balanço'!B37</f>
        <v>0</v>
      </c>
      <c r="I95" s="366">
        <v>2500000</v>
      </c>
      <c r="J95" s="367">
        <v>2500000</v>
      </c>
      <c r="K95" s="367">
        <v>2500000</v>
      </c>
      <c r="L95" s="368">
        <v>2500000</v>
      </c>
      <c r="M95" s="366">
        <v>500000</v>
      </c>
      <c r="N95" s="367">
        <v>500000</v>
      </c>
      <c r="O95" s="367">
        <v>500000</v>
      </c>
      <c r="P95" s="368">
        <v>500000</v>
      </c>
      <c r="Q95" s="366">
        <v>370000</v>
      </c>
      <c r="R95" s="367">
        <v>370000</v>
      </c>
      <c r="S95" s="367">
        <v>370000</v>
      </c>
      <c r="T95" s="368">
        <v>370000</v>
      </c>
      <c r="U95" s="366">
        <v>1000000</v>
      </c>
      <c r="V95" s="367">
        <v>1000000</v>
      </c>
      <c r="W95" s="367">
        <v>1000000</v>
      </c>
      <c r="X95" s="368">
        <v>1000000</v>
      </c>
      <c r="Y95" s="366">
        <v>450000</v>
      </c>
      <c r="Z95" s="367">
        <v>450000</v>
      </c>
      <c r="AA95" s="367">
        <v>450000</v>
      </c>
      <c r="AB95" s="368">
        <v>450000</v>
      </c>
      <c r="AC95" s="366">
        <v>950000</v>
      </c>
      <c r="AD95" s="367">
        <v>950000</v>
      </c>
      <c r="AE95" s="367">
        <v>950000</v>
      </c>
      <c r="AF95" s="368">
        <v>950000</v>
      </c>
      <c r="AG95" s="366">
        <v>500000</v>
      </c>
      <c r="AH95" s="367">
        <v>500000</v>
      </c>
      <c r="AI95" s="367">
        <v>500000</v>
      </c>
      <c r="AJ95" s="368">
        <v>500000</v>
      </c>
      <c r="AK95" s="366">
        <v>1000000</v>
      </c>
      <c r="AL95" s="367">
        <v>1000000</v>
      </c>
      <c r="AM95" s="367">
        <v>1000000</v>
      </c>
      <c r="AN95" s="368">
        <v>1000000</v>
      </c>
      <c r="AO95" s="366">
        <v>760000</v>
      </c>
      <c r="AP95" s="367">
        <v>760000</v>
      </c>
      <c r="AQ95" s="367">
        <v>760000</v>
      </c>
      <c r="AR95" s="368">
        <v>760000</v>
      </c>
      <c r="AS95" s="366">
        <v>5000000</v>
      </c>
      <c r="AT95" s="367">
        <v>5000000</v>
      </c>
      <c r="AU95" s="367">
        <v>5000000</v>
      </c>
      <c r="AV95" s="368">
        <v>5000000</v>
      </c>
      <c r="AW95" s="366">
        <v>1000000</v>
      </c>
      <c r="AX95" s="367">
        <v>1000000</v>
      </c>
      <c r="AY95" s="367">
        <v>1000000</v>
      </c>
      <c r="AZ95" s="368">
        <v>700250</v>
      </c>
      <c r="BA95" s="366">
        <v>500000</v>
      </c>
      <c r="BB95" s="367">
        <v>500000</v>
      </c>
      <c r="BC95" s="367">
        <v>500000</v>
      </c>
      <c r="BD95" s="368">
        <v>500000</v>
      </c>
      <c r="BE95" s="366">
        <v>550000.01</v>
      </c>
      <c r="BF95" s="367">
        <v>550000.01</v>
      </c>
      <c r="BG95" s="367">
        <v>550000.01</v>
      </c>
      <c r="BH95" s="368">
        <v>550000.01</v>
      </c>
      <c r="BI95" s="366">
        <v>1500000</v>
      </c>
      <c r="BJ95" s="367">
        <v>1500000</v>
      </c>
      <c r="BK95" s="367">
        <v>1500000</v>
      </c>
      <c r="BL95" s="368">
        <v>1500000</v>
      </c>
      <c r="BM95" s="366">
        <v>350000</v>
      </c>
      <c r="BN95" s="367">
        <v>350000</v>
      </c>
      <c r="BO95" s="367">
        <v>350000</v>
      </c>
      <c r="BP95" s="368">
        <v>350000</v>
      </c>
      <c r="BQ95" s="366">
        <v>860000</v>
      </c>
      <c r="BR95" s="367">
        <v>860000</v>
      </c>
      <c r="BS95" s="367">
        <v>860000</v>
      </c>
      <c r="BT95" s="368">
        <v>860000</v>
      </c>
      <c r="BU95" s="366">
        <v>3493000</v>
      </c>
      <c r="BV95" s="367">
        <v>3493000</v>
      </c>
      <c r="BW95" s="367">
        <v>3493000</v>
      </c>
      <c r="BX95" s="368">
        <v>4753000</v>
      </c>
    </row>
    <row r="96" spans="1:76" x14ac:dyDescent="0.25">
      <c r="A96" s="1744"/>
      <c r="B96" s="1747"/>
      <c r="C96" s="1751"/>
      <c r="D96" s="1752"/>
      <c r="E96" s="1734" t="s">
        <v>120</v>
      </c>
      <c r="F96" s="1734"/>
      <c r="G96" s="358" t="s">
        <v>341</v>
      </c>
      <c r="H96" s="1129">
        <f>+'1.2.Balanço'!B38</f>
        <v>0</v>
      </c>
      <c r="I96" s="369">
        <v>0</v>
      </c>
      <c r="J96" s="370">
        <v>0</v>
      </c>
      <c r="K96" s="370">
        <v>0</v>
      </c>
      <c r="L96" s="371">
        <v>0</v>
      </c>
      <c r="M96" s="369">
        <v>0</v>
      </c>
      <c r="N96" s="370">
        <v>0</v>
      </c>
      <c r="O96" s="370">
        <v>0</v>
      </c>
      <c r="P96" s="371">
        <v>0</v>
      </c>
      <c r="Q96" s="369">
        <v>0</v>
      </c>
      <c r="R96" s="370">
        <v>0</v>
      </c>
      <c r="S96" s="370">
        <v>0</v>
      </c>
      <c r="T96" s="371">
        <v>0</v>
      </c>
      <c r="U96" s="369">
        <v>0</v>
      </c>
      <c r="V96" s="370">
        <v>0</v>
      </c>
      <c r="W96" s="370">
        <v>0</v>
      </c>
      <c r="X96" s="371">
        <v>0</v>
      </c>
      <c r="Y96" s="369">
        <v>0</v>
      </c>
      <c r="Z96" s="370">
        <v>0</v>
      </c>
      <c r="AA96" s="370">
        <v>0</v>
      </c>
      <c r="AB96" s="371">
        <v>0</v>
      </c>
      <c r="AC96" s="369">
        <v>0</v>
      </c>
      <c r="AD96" s="370">
        <v>0</v>
      </c>
      <c r="AE96" s="370">
        <v>0</v>
      </c>
      <c r="AF96" s="371">
        <v>0</v>
      </c>
      <c r="AG96" s="369">
        <v>0</v>
      </c>
      <c r="AH96" s="370">
        <v>0</v>
      </c>
      <c r="AI96" s="370">
        <v>0</v>
      </c>
      <c r="AJ96" s="371">
        <v>0</v>
      </c>
      <c r="AK96" s="369">
        <v>0</v>
      </c>
      <c r="AL96" s="370">
        <v>0</v>
      </c>
      <c r="AM96" s="370">
        <v>0</v>
      </c>
      <c r="AN96" s="371">
        <v>0</v>
      </c>
      <c r="AO96" s="369">
        <v>-175000</v>
      </c>
      <c r="AP96" s="370">
        <v>-175000</v>
      </c>
      <c r="AQ96" s="370">
        <v>-175000</v>
      </c>
      <c r="AR96" s="371">
        <v>-175000</v>
      </c>
      <c r="AS96" s="369">
        <v>-1200000</v>
      </c>
      <c r="AT96" s="370">
        <v>-1200000</v>
      </c>
      <c r="AU96" s="370">
        <v>-1200000</v>
      </c>
      <c r="AV96" s="371">
        <v>-1200000</v>
      </c>
      <c r="AW96" s="369">
        <v>0</v>
      </c>
      <c r="AX96" s="370">
        <v>0</v>
      </c>
      <c r="AY96" s="370">
        <v>0</v>
      </c>
      <c r="AZ96" s="371">
        <v>0</v>
      </c>
      <c r="BA96" s="369">
        <v>0</v>
      </c>
      <c r="BB96" s="370">
        <v>0</v>
      </c>
      <c r="BC96" s="370">
        <v>0</v>
      </c>
      <c r="BD96" s="371">
        <v>0</v>
      </c>
      <c r="BE96" s="369">
        <v>0</v>
      </c>
      <c r="BF96" s="370">
        <v>0</v>
      </c>
      <c r="BG96" s="370">
        <v>0</v>
      </c>
      <c r="BH96" s="371">
        <v>0</v>
      </c>
      <c r="BI96" s="369">
        <v>0</v>
      </c>
      <c r="BJ96" s="370">
        <v>-164192.54999999999</v>
      </c>
      <c r="BK96" s="370">
        <v>0</v>
      </c>
      <c r="BL96" s="371">
        <v>0</v>
      </c>
      <c r="BM96" s="369">
        <v>0</v>
      </c>
      <c r="BN96" s="370">
        <v>0</v>
      </c>
      <c r="BO96" s="370">
        <v>0</v>
      </c>
      <c r="BP96" s="371">
        <v>0</v>
      </c>
      <c r="BQ96" s="369">
        <v>0</v>
      </c>
      <c r="BR96" s="370">
        <v>0</v>
      </c>
      <c r="BS96" s="370">
        <v>0</v>
      </c>
      <c r="BT96" s="371">
        <v>0</v>
      </c>
      <c r="BU96" s="369">
        <v>0</v>
      </c>
      <c r="BV96" s="370">
        <v>0</v>
      </c>
      <c r="BW96" s="370">
        <v>0</v>
      </c>
      <c r="BX96" s="371">
        <v>0</v>
      </c>
    </row>
    <row r="97" spans="1:76" x14ac:dyDescent="0.25">
      <c r="A97" s="1744"/>
      <c r="B97" s="1747"/>
      <c r="C97" s="1751"/>
      <c r="D97" s="1752"/>
      <c r="E97" s="1734" t="s">
        <v>78</v>
      </c>
      <c r="F97" s="1734"/>
      <c r="G97" s="358" t="s">
        <v>341</v>
      </c>
      <c r="H97" s="1129">
        <f>+'1.2.Balanço'!B39</f>
        <v>0</v>
      </c>
      <c r="I97" s="369">
        <v>2493090</v>
      </c>
      <c r="J97" s="370">
        <v>2493090</v>
      </c>
      <c r="K97" s="370">
        <v>2493090</v>
      </c>
      <c r="L97" s="371">
        <v>2493090</v>
      </c>
      <c r="M97" s="369">
        <v>50001</v>
      </c>
      <c r="N97" s="370">
        <v>50001</v>
      </c>
      <c r="O97" s="370">
        <v>50001</v>
      </c>
      <c r="P97" s="371">
        <v>50001</v>
      </c>
      <c r="Q97" s="369">
        <v>124819.68</v>
      </c>
      <c r="R97" s="370">
        <v>124819.68</v>
      </c>
      <c r="S97" s="370">
        <v>124819.68</v>
      </c>
      <c r="T97" s="371">
        <v>124819.68</v>
      </c>
      <c r="U97" s="369">
        <v>0</v>
      </c>
      <c r="V97" s="370">
        <v>0</v>
      </c>
      <c r="W97" s="370">
        <v>0</v>
      </c>
      <c r="X97" s="371">
        <v>0</v>
      </c>
      <c r="Y97" s="369">
        <v>120000</v>
      </c>
      <c r="Z97" s="370">
        <v>120000</v>
      </c>
      <c r="AA97" s="370">
        <v>120000</v>
      </c>
      <c r="AB97" s="371">
        <v>120000</v>
      </c>
      <c r="AC97" s="369">
        <v>149639.37</v>
      </c>
      <c r="AD97" s="370">
        <v>149639.37</v>
      </c>
      <c r="AE97" s="370">
        <v>149639.37</v>
      </c>
      <c r="AF97" s="371">
        <v>149639.37</v>
      </c>
      <c r="AG97" s="369">
        <v>0</v>
      </c>
      <c r="AH97" s="370">
        <v>0</v>
      </c>
      <c r="AI97" s="370">
        <v>0</v>
      </c>
      <c r="AJ97" s="371">
        <v>0</v>
      </c>
      <c r="AK97" s="369">
        <v>0</v>
      </c>
      <c r="AL97" s="370">
        <v>0</v>
      </c>
      <c r="AM97" s="370">
        <v>0</v>
      </c>
      <c r="AN97" s="371">
        <v>0</v>
      </c>
      <c r="AO97" s="369">
        <v>0</v>
      </c>
      <c r="AP97" s="370">
        <v>0</v>
      </c>
      <c r="AQ97" s="370">
        <v>0</v>
      </c>
      <c r="AR97" s="371">
        <v>0</v>
      </c>
      <c r="AS97" s="369">
        <v>1860505.61</v>
      </c>
      <c r="AT97" s="370">
        <v>1860505.61</v>
      </c>
      <c r="AU97" s="370">
        <v>1860505.61</v>
      </c>
      <c r="AV97" s="371">
        <v>1860505.61</v>
      </c>
      <c r="AW97" s="369">
        <v>200000</v>
      </c>
      <c r="AX97" s="370">
        <v>200000</v>
      </c>
      <c r="AY97" s="370">
        <v>200000</v>
      </c>
      <c r="AZ97" s="371">
        <v>200000</v>
      </c>
      <c r="BA97" s="369">
        <v>0</v>
      </c>
      <c r="BB97" s="370">
        <v>0</v>
      </c>
      <c r="BC97" s="370">
        <v>0</v>
      </c>
      <c r="BD97" s="371">
        <v>0</v>
      </c>
      <c r="BE97" s="369">
        <v>0</v>
      </c>
      <c r="BF97" s="370">
        <v>0</v>
      </c>
      <c r="BG97" s="370">
        <v>0</v>
      </c>
      <c r="BH97" s="371">
        <v>0</v>
      </c>
      <c r="BI97" s="369">
        <v>0</v>
      </c>
      <c r="BJ97" s="370">
        <v>0</v>
      </c>
      <c r="BK97" s="370">
        <v>0</v>
      </c>
      <c r="BL97" s="371">
        <v>0</v>
      </c>
      <c r="BM97" s="369">
        <v>140000</v>
      </c>
      <c r="BN97" s="370">
        <v>0</v>
      </c>
      <c r="BO97" s="370">
        <v>0</v>
      </c>
      <c r="BP97" s="371">
        <v>0</v>
      </c>
      <c r="BQ97" s="369">
        <v>0</v>
      </c>
      <c r="BR97" s="370">
        <v>0</v>
      </c>
      <c r="BS97" s="370">
        <v>0</v>
      </c>
      <c r="BT97" s="371">
        <v>0</v>
      </c>
      <c r="BU97" s="369">
        <v>540198.12</v>
      </c>
      <c r="BV97" s="370">
        <v>540198.12</v>
      </c>
      <c r="BW97" s="370">
        <v>540198.12</v>
      </c>
      <c r="BX97" s="371">
        <v>540198.12</v>
      </c>
    </row>
    <row r="98" spans="1:76" x14ac:dyDescent="0.25">
      <c r="A98" s="1744"/>
      <c r="B98" s="1747"/>
      <c r="C98" s="1751"/>
      <c r="D98" s="1752"/>
      <c r="E98" s="1734" t="s">
        <v>79</v>
      </c>
      <c r="F98" s="1734"/>
      <c r="G98" s="358" t="s">
        <v>341</v>
      </c>
      <c r="H98" s="1129">
        <f>+'1.2.Balanço'!B40</f>
        <v>0</v>
      </c>
      <c r="I98" s="369">
        <v>0</v>
      </c>
      <c r="J98" s="370">
        <v>0</v>
      </c>
      <c r="K98" s="370">
        <v>0</v>
      </c>
      <c r="L98" s="371">
        <v>0</v>
      </c>
      <c r="M98" s="369">
        <v>0</v>
      </c>
      <c r="N98" s="370">
        <v>0</v>
      </c>
      <c r="O98" s="370">
        <v>0</v>
      </c>
      <c r="P98" s="371">
        <v>0</v>
      </c>
      <c r="Q98" s="369">
        <v>0</v>
      </c>
      <c r="R98" s="370">
        <v>0</v>
      </c>
      <c r="S98" s="370">
        <v>0</v>
      </c>
      <c r="T98" s="371">
        <v>0</v>
      </c>
      <c r="U98" s="369">
        <v>0</v>
      </c>
      <c r="V98" s="370">
        <v>0</v>
      </c>
      <c r="W98" s="370">
        <v>0</v>
      </c>
      <c r="X98" s="371">
        <v>0</v>
      </c>
      <c r="Y98" s="369">
        <v>0</v>
      </c>
      <c r="Z98" s="370">
        <v>0</v>
      </c>
      <c r="AA98" s="370">
        <v>0</v>
      </c>
      <c r="AB98" s="371">
        <v>0</v>
      </c>
      <c r="AC98" s="369">
        <v>0</v>
      </c>
      <c r="AD98" s="370">
        <v>0</v>
      </c>
      <c r="AE98" s="370">
        <v>0</v>
      </c>
      <c r="AF98" s="371">
        <v>0</v>
      </c>
      <c r="AG98" s="369">
        <v>0</v>
      </c>
      <c r="AH98" s="370">
        <v>0</v>
      </c>
      <c r="AI98" s="370">
        <v>0</v>
      </c>
      <c r="AJ98" s="371">
        <v>0</v>
      </c>
      <c r="AK98" s="369">
        <v>0</v>
      </c>
      <c r="AL98" s="370">
        <v>0</v>
      </c>
      <c r="AM98" s="370">
        <v>0</v>
      </c>
      <c r="AN98" s="371">
        <v>0</v>
      </c>
      <c r="AO98" s="369">
        <v>0</v>
      </c>
      <c r="AP98" s="370">
        <v>0</v>
      </c>
      <c r="AQ98" s="370">
        <v>0</v>
      </c>
      <c r="AR98" s="371">
        <v>0</v>
      </c>
      <c r="AS98" s="369">
        <v>0</v>
      </c>
      <c r="AT98" s="370">
        <v>0</v>
      </c>
      <c r="AU98" s="370">
        <v>0</v>
      </c>
      <c r="AV98" s="371">
        <v>0</v>
      </c>
      <c r="AW98" s="369">
        <v>0</v>
      </c>
      <c r="AX98" s="370">
        <v>0</v>
      </c>
      <c r="AY98" s="370">
        <v>0</v>
      </c>
      <c r="AZ98" s="371">
        <v>0</v>
      </c>
      <c r="BA98" s="369">
        <v>0</v>
      </c>
      <c r="BB98" s="370">
        <v>0</v>
      </c>
      <c r="BC98" s="370">
        <v>0</v>
      </c>
      <c r="BD98" s="371">
        <v>0</v>
      </c>
      <c r="BE98" s="369">
        <v>0</v>
      </c>
      <c r="BF98" s="370">
        <v>0</v>
      </c>
      <c r="BG98" s="370">
        <v>0</v>
      </c>
      <c r="BH98" s="371">
        <v>0</v>
      </c>
      <c r="BI98" s="369">
        <v>0</v>
      </c>
      <c r="BJ98" s="370">
        <v>0</v>
      </c>
      <c r="BK98" s="370">
        <v>0</v>
      </c>
      <c r="BL98" s="371">
        <v>0</v>
      </c>
      <c r="BM98" s="369">
        <v>0</v>
      </c>
      <c r="BN98" s="370">
        <v>0</v>
      </c>
      <c r="BO98" s="370">
        <v>0</v>
      </c>
      <c r="BP98" s="371">
        <v>0</v>
      </c>
      <c r="BQ98" s="369">
        <v>0</v>
      </c>
      <c r="BR98" s="370">
        <v>0</v>
      </c>
      <c r="BS98" s="370">
        <v>0</v>
      </c>
      <c r="BT98" s="371">
        <v>0</v>
      </c>
      <c r="BU98" s="369">
        <v>0</v>
      </c>
      <c r="BV98" s="370">
        <v>0</v>
      </c>
      <c r="BW98" s="370">
        <v>0</v>
      </c>
      <c r="BX98" s="371">
        <v>0</v>
      </c>
    </row>
    <row r="99" spans="1:76" x14ac:dyDescent="0.25">
      <c r="A99" s="1744"/>
      <c r="B99" s="1747"/>
      <c r="C99" s="1751"/>
      <c r="D99" s="1752"/>
      <c r="E99" s="1734" t="s">
        <v>80</v>
      </c>
      <c r="F99" s="1734"/>
      <c r="G99" s="358" t="s">
        <v>341</v>
      </c>
      <c r="H99" s="1129">
        <f>+'1.2.Balanço'!B41</f>
        <v>0</v>
      </c>
      <c r="I99" s="369">
        <v>0</v>
      </c>
      <c r="J99" s="370">
        <v>0</v>
      </c>
      <c r="K99" s="370">
        <v>0</v>
      </c>
      <c r="L99" s="371">
        <v>0</v>
      </c>
      <c r="M99" s="369">
        <v>41149.94</v>
      </c>
      <c r="N99" s="370">
        <v>56442.05</v>
      </c>
      <c r="O99" s="370">
        <v>72239.3</v>
      </c>
      <c r="P99" s="371">
        <v>90074.65</v>
      </c>
      <c r="Q99" s="369">
        <v>14864.2</v>
      </c>
      <c r="R99" s="370">
        <v>20665.189999999999</v>
      </c>
      <c r="S99" s="370">
        <v>21791.23</v>
      </c>
      <c r="T99" s="371">
        <v>25261.15</v>
      </c>
      <c r="U99" s="369">
        <v>11578.83</v>
      </c>
      <c r="V99" s="370">
        <v>21578.83</v>
      </c>
      <c r="W99" s="370">
        <v>71578.83</v>
      </c>
      <c r="X99" s="371">
        <v>121578.83</v>
      </c>
      <c r="Y99" s="369">
        <v>90000</v>
      </c>
      <c r="Z99" s="370">
        <v>90000</v>
      </c>
      <c r="AA99" s="370">
        <v>90000</v>
      </c>
      <c r="AB99" s="371">
        <v>90000</v>
      </c>
      <c r="AC99" s="369">
        <v>190000</v>
      </c>
      <c r="AD99" s="370">
        <v>190000</v>
      </c>
      <c r="AE99" s="370">
        <v>190000</v>
      </c>
      <c r="AF99" s="371">
        <v>190000</v>
      </c>
      <c r="AG99" s="369">
        <v>2992.79</v>
      </c>
      <c r="AH99" s="370">
        <v>2992.79</v>
      </c>
      <c r="AI99" s="370">
        <v>2992.79</v>
      </c>
      <c r="AJ99" s="371">
        <v>2992.79</v>
      </c>
      <c r="AK99" s="369">
        <v>892948.65</v>
      </c>
      <c r="AL99" s="370">
        <v>892948.65</v>
      </c>
      <c r="AM99" s="370">
        <v>892948.65</v>
      </c>
      <c r="AN99" s="371">
        <v>892948.65</v>
      </c>
      <c r="AO99" s="369">
        <v>327000</v>
      </c>
      <c r="AP99" s="370">
        <v>327000</v>
      </c>
      <c r="AQ99" s="370">
        <v>327000</v>
      </c>
      <c r="AR99" s="371">
        <v>327000</v>
      </c>
      <c r="AS99" s="369">
        <v>1418500</v>
      </c>
      <c r="AT99" s="370">
        <v>1448500</v>
      </c>
      <c r="AU99" s="370">
        <v>1506500</v>
      </c>
      <c r="AV99" s="371">
        <v>1559376.6</v>
      </c>
      <c r="AW99" s="369">
        <v>144470</v>
      </c>
      <c r="AX99" s="370">
        <v>148780</v>
      </c>
      <c r="AY99" s="370">
        <v>151460</v>
      </c>
      <c r="AZ99" s="371">
        <v>157560</v>
      </c>
      <c r="BA99" s="369">
        <v>227071.95</v>
      </c>
      <c r="BB99" s="370">
        <v>227071.95</v>
      </c>
      <c r="BC99" s="370">
        <v>227071.95</v>
      </c>
      <c r="BD99" s="371">
        <v>227071.95</v>
      </c>
      <c r="BE99" s="369">
        <v>110000</v>
      </c>
      <c r="BF99" s="370">
        <v>110000</v>
      </c>
      <c r="BG99" s="370">
        <v>110000</v>
      </c>
      <c r="BH99" s="371">
        <v>110000</v>
      </c>
      <c r="BI99" s="369">
        <v>305087.62</v>
      </c>
      <c r="BJ99" s="370">
        <v>305087.62</v>
      </c>
      <c r="BK99" s="370">
        <v>305087.62</v>
      </c>
      <c r="BL99" s="371">
        <v>305087.62</v>
      </c>
      <c r="BM99" s="369">
        <v>70000</v>
      </c>
      <c r="BN99" s="370">
        <v>70000</v>
      </c>
      <c r="BO99" s="370">
        <v>70000</v>
      </c>
      <c r="BP99" s="371">
        <v>70000</v>
      </c>
      <c r="BQ99" s="369">
        <v>86218.18</v>
      </c>
      <c r="BR99" s="370">
        <v>156218.18</v>
      </c>
      <c r="BS99" s="370">
        <v>172000</v>
      </c>
      <c r="BT99" s="371">
        <v>172000</v>
      </c>
      <c r="BU99" s="369">
        <v>564000</v>
      </c>
      <c r="BV99" s="370">
        <v>565700</v>
      </c>
      <c r="BW99" s="370">
        <v>609700</v>
      </c>
      <c r="BX99" s="371">
        <v>698600</v>
      </c>
    </row>
    <row r="100" spans="1:76" x14ac:dyDescent="0.25">
      <c r="A100" s="1744"/>
      <c r="B100" s="1747"/>
      <c r="C100" s="1751"/>
      <c r="D100" s="1752"/>
      <c r="E100" s="1734" t="s">
        <v>81</v>
      </c>
      <c r="F100" s="1734"/>
      <c r="G100" s="358" t="s">
        <v>341</v>
      </c>
      <c r="H100" s="1129">
        <f>+'1.2.Balanço'!B42</f>
        <v>0</v>
      </c>
      <c r="I100" s="369">
        <v>354854.19</v>
      </c>
      <c r="J100" s="370">
        <v>354854.19</v>
      </c>
      <c r="K100" s="370">
        <v>354854.19</v>
      </c>
      <c r="L100" s="371">
        <v>354854.19</v>
      </c>
      <c r="M100" s="369">
        <v>442809.45</v>
      </c>
      <c r="N100" s="370">
        <v>733359.56</v>
      </c>
      <c r="O100" s="370">
        <v>1033507.45</v>
      </c>
      <c r="P100" s="371">
        <v>752747.31</v>
      </c>
      <c r="Q100" s="369">
        <v>0</v>
      </c>
      <c r="R100" s="370">
        <v>0</v>
      </c>
      <c r="S100" s="370">
        <v>0</v>
      </c>
      <c r="T100" s="371">
        <v>0</v>
      </c>
      <c r="U100" s="369">
        <v>1477307.61</v>
      </c>
      <c r="V100" s="370">
        <v>1586704.1</v>
      </c>
      <c r="W100" s="370">
        <v>2063465.17</v>
      </c>
      <c r="X100" s="371">
        <v>2691176.94</v>
      </c>
      <c r="Y100" s="369">
        <v>1116377.22</v>
      </c>
      <c r="Z100" s="370">
        <v>3233264.03</v>
      </c>
      <c r="AA100" s="370">
        <v>7064558.7000000002</v>
      </c>
      <c r="AB100" s="371">
        <v>9899015.0099999998</v>
      </c>
      <c r="AC100" s="369">
        <v>1224235.79</v>
      </c>
      <c r="AD100" s="370">
        <v>1224235.79</v>
      </c>
      <c r="AE100" s="370">
        <v>1224235.79</v>
      </c>
      <c r="AF100" s="371">
        <v>1224235.79</v>
      </c>
      <c r="AG100" s="369">
        <v>5980.37</v>
      </c>
      <c r="AH100" s="370">
        <v>5980.37</v>
      </c>
      <c r="AI100" s="370">
        <v>5980.37</v>
      </c>
      <c r="AJ100" s="371">
        <v>5980.37</v>
      </c>
      <c r="AK100" s="369">
        <v>2905540.96</v>
      </c>
      <c r="AL100" s="370">
        <v>2905540.96</v>
      </c>
      <c r="AM100" s="370">
        <v>2905540.96</v>
      </c>
      <c r="AN100" s="371">
        <v>2905540.96</v>
      </c>
      <c r="AO100" s="369">
        <v>1650952.09</v>
      </c>
      <c r="AP100" s="370">
        <v>1660216.78</v>
      </c>
      <c r="AQ100" s="370">
        <v>1615070.78</v>
      </c>
      <c r="AR100" s="371">
        <v>1615070.78</v>
      </c>
      <c r="AS100" s="369">
        <v>310597.8</v>
      </c>
      <c r="AT100" s="370">
        <v>853012.74</v>
      </c>
      <c r="AU100" s="370">
        <v>1360467.58</v>
      </c>
      <c r="AV100" s="371">
        <v>1761110.3</v>
      </c>
      <c r="AW100" s="369">
        <v>550000</v>
      </c>
      <c r="AX100" s="370">
        <v>550000</v>
      </c>
      <c r="AY100" s="370">
        <v>550000</v>
      </c>
      <c r="AZ100" s="371">
        <v>550000</v>
      </c>
      <c r="BA100" s="369">
        <v>6333354.1600000001</v>
      </c>
      <c r="BB100" s="370">
        <v>7766781.4500000002</v>
      </c>
      <c r="BC100" s="370">
        <v>12178912.92</v>
      </c>
      <c r="BD100" s="371">
        <v>18461217.219999999</v>
      </c>
      <c r="BE100" s="369">
        <v>1176132.27</v>
      </c>
      <c r="BF100" s="370">
        <v>1176132.27</v>
      </c>
      <c r="BG100" s="370">
        <v>1176132.27</v>
      </c>
      <c r="BH100" s="371">
        <v>1176132.27</v>
      </c>
      <c r="BI100" s="369">
        <v>0</v>
      </c>
      <c r="BJ100" s="370">
        <v>0</v>
      </c>
      <c r="BK100" s="370">
        <v>0</v>
      </c>
      <c r="BL100" s="371">
        <v>0</v>
      </c>
      <c r="BM100" s="369">
        <v>323303.90000000002</v>
      </c>
      <c r="BN100" s="370">
        <v>740545.23</v>
      </c>
      <c r="BO100" s="370">
        <v>1240545.23</v>
      </c>
      <c r="BP100" s="371">
        <v>2090545.23</v>
      </c>
      <c r="BQ100" s="369">
        <v>1873408.89</v>
      </c>
      <c r="BR100" s="370">
        <v>3052360.48</v>
      </c>
      <c r="BS100" s="370">
        <v>3340288.69</v>
      </c>
      <c r="BT100" s="371">
        <v>4349806.16</v>
      </c>
      <c r="BU100" s="369">
        <v>2153029.23</v>
      </c>
      <c r="BV100" s="370">
        <v>2180985.2599999998</v>
      </c>
      <c r="BW100" s="370">
        <v>2679400.69</v>
      </c>
      <c r="BX100" s="371">
        <v>2779428.82</v>
      </c>
    </row>
    <row r="101" spans="1:76" x14ac:dyDescent="0.25">
      <c r="A101" s="1744"/>
      <c r="B101" s="1747"/>
      <c r="C101" s="1751"/>
      <c r="D101" s="1752"/>
      <c r="E101" s="1734" t="s">
        <v>82</v>
      </c>
      <c r="F101" s="1734"/>
      <c r="G101" s="358" t="s">
        <v>341</v>
      </c>
      <c r="H101" s="1129">
        <f>+'1.2.Balanço'!B43</f>
        <v>0</v>
      </c>
      <c r="I101" s="369">
        <v>-9440356.1500000004</v>
      </c>
      <c r="J101" s="370">
        <v>-9293368.4199999999</v>
      </c>
      <c r="K101" s="370">
        <v>-9264401.8900000006</v>
      </c>
      <c r="L101" s="371">
        <v>-8639823.6199999992</v>
      </c>
      <c r="M101" s="369">
        <v>29891.66</v>
      </c>
      <c r="N101" s="370">
        <v>29891.66</v>
      </c>
      <c r="O101" s="370">
        <v>29891.66</v>
      </c>
      <c r="P101" s="371">
        <v>29891.66</v>
      </c>
      <c r="Q101" s="369">
        <v>-99571.18</v>
      </c>
      <c r="R101" s="370">
        <v>10942.69</v>
      </c>
      <c r="S101" s="370">
        <v>32337.52</v>
      </c>
      <c r="T101" s="371">
        <v>98266.14</v>
      </c>
      <c r="U101" s="369">
        <v>0</v>
      </c>
      <c r="V101" s="370">
        <v>0</v>
      </c>
      <c r="W101" s="370">
        <v>0</v>
      </c>
      <c r="X101" s="371">
        <v>0</v>
      </c>
      <c r="Y101" s="369">
        <v>55857.48</v>
      </c>
      <c r="Z101" s="370">
        <v>55857.48</v>
      </c>
      <c r="AA101" s="370">
        <v>55857.48</v>
      </c>
      <c r="AB101" s="371">
        <v>2234795.02</v>
      </c>
      <c r="AC101" s="369">
        <v>179239.78</v>
      </c>
      <c r="AD101" s="370">
        <v>-2668427.54</v>
      </c>
      <c r="AE101" s="370">
        <v>-2572241.91</v>
      </c>
      <c r="AF101" s="371">
        <v>-2421303.12</v>
      </c>
      <c r="AG101" s="369">
        <v>-1606393.2</v>
      </c>
      <c r="AH101" s="370">
        <v>-1021544.67</v>
      </c>
      <c r="AI101" s="370">
        <v>-639470.69999999995</v>
      </c>
      <c r="AJ101" s="371">
        <v>-57565.64</v>
      </c>
      <c r="AK101" s="369">
        <v>4765406.42</v>
      </c>
      <c r="AL101" s="370">
        <v>4126796.8</v>
      </c>
      <c r="AM101" s="370">
        <v>4126796.8</v>
      </c>
      <c r="AN101" s="371">
        <v>4126796.8</v>
      </c>
      <c r="AO101" s="369">
        <v>-130908.64</v>
      </c>
      <c r="AP101" s="370">
        <v>-119374.76</v>
      </c>
      <c r="AQ101" s="370">
        <v>-434429.2</v>
      </c>
      <c r="AR101" s="371">
        <v>-384973.14</v>
      </c>
      <c r="AS101" s="369">
        <v>-489646.04</v>
      </c>
      <c r="AT101" s="370">
        <v>464765.91</v>
      </c>
      <c r="AU101" s="370">
        <v>473470.47</v>
      </c>
      <c r="AV101" s="371">
        <v>1081903.6100000001</v>
      </c>
      <c r="AW101" s="369">
        <v>1486010.19</v>
      </c>
      <c r="AX101" s="370">
        <v>1578627.13</v>
      </c>
      <c r="AY101" s="370">
        <v>1682338.05</v>
      </c>
      <c r="AZ101" s="371">
        <v>1644529.4</v>
      </c>
      <c r="BA101" s="369">
        <v>-119391.09</v>
      </c>
      <c r="BB101" s="370">
        <v>-78192.83</v>
      </c>
      <c r="BC101" s="370">
        <v>-118153.86</v>
      </c>
      <c r="BD101" s="371">
        <v>-524485.49</v>
      </c>
      <c r="BE101" s="369">
        <v>2732050.15</v>
      </c>
      <c r="BF101" s="370">
        <v>3613100.92</v>
      </c>
      <c r="BG101" s="370">
        <v>4337569.08</v>
      </c>
      <c r="BH101" s="371">
        <v>5306997.8099999996</v>
      </c>
      <c r="BI101" s="369">
        <v>7241079.6799999997</v>
      </c>
      <c r="BJ101" s="370">
        <v>8114968.3600000003</v>
      </c>
      <c r="BK101" s="370">
        <v>6984070.8600000003</v>
      </c>
      <c r="BL101" s="371">
        <v>6384070.8600000003</v>
      </c>
      <c r="BM101" s="369">
        <v>2168960.98</v>
      </c>
      <c r="BN101" s="370">
        <v>2483226.6</v>
      </c>
      <c r="BO101" s="370">
        <v>2655699.42</v>
      </c>
      <c r="BP101" s="371">
        <v>2690132.21</v>
      </c>
      <c r="BQ101" s="369">
        <v>-87275.59</v>
      </c>
      <c r="BR101" s="370">
        <v>-37341.019999999997</v>
      </c>
      <c r="BS101" s="370">
        <v>-1450.14</v>
      </c>
      <c r="BT101" s="371">
        <v>0</v>
      </c>
      <c r="BU101" s="369">
        <v>8551627.0899999999</v>
      </c>
      <c r="BV101" s="370">
        <v>8554978.8100000005</v>
      </c>
      <c r="BW101" s="370">
        <v>8890249.4299999997</v>
      </c>
      <c r="BX101" s="371">
        <v>8911711.2799999993</v>
      </c>
    </row>
    <row r="102" spans="1:76" x14ac:dyDescent="0.25">
      <c r="A102" s="1744"/>
      <c r="B102" s="1747"/>
      <c r="C102" s="1751"/>
      <c r="D102" s="1752"/>
      <c r="E102" s="1734" t="s">
        <v>83</v>
      </c>
      <c r="F102" s="1734"/>
      <c r="G102" s="358" t="s">
        <v>341</v>
      </c>
      <c r="H102" s="1129">
        <f>+'1.2.Balanço'!B44</f>
        <v>0</v>
      </c>
      <c r="I102" s="369">
        <v>8039900.0499999998</v>
      </c>
      <c r="J102" s="370">
        <v>7939940.7000000002</v>
      </c>
      <c r="K102" s="370">
        <v>7939940.7000000002</v>
      </c>
      <c r="L102" s="371">
        <v>7939940.7000000002</v>
      </c>
      <c r="M102" s="369">
        <v>0</v>
      </c>
      <c r="N102" s="370">
        <v>0</v>
      </c>
      <c r="O102" s="370">
        <v>0</v>
      </c>
      <c r="P102" s="371">
        <v>0</v>
      </c>
      <c r="Q102" s="369">
        <v>0</v>
      </c>
      <c r="R102" s="370">
        <v>0</v>
      </c>
      <c r="S102" s="370">
        <v>0</v>
      </c>
      <c r="T102" s="371">
        <v>0</v>
      </c>
      <c r="U102" s="369">
        <v>74211.600000000006</v>
      </c>
      <c r="V102" s="370">
        <v>74211.600000000006</v>
      </c>
      <c r="W102" s="370">
        <v>74211.600000000006</v>
      </c>
      <c r="X102" s="371">
        <v>74211.600000000006</v>
      </c>
      <c r="Y102" s="369">
        <v>0</v>
      </c>
      <c r="Z102" s="370">
        <v>0</v>
      </c>
      <c r="AA102" s="370">
        <v>0</v>
      </c>
      <c r="AB102" s="371">
        <v>0</v>
      </c>
      <c r="AC102" s="369">
        <v>788634.16</v>
      </c>
      <c r="AD102" s="370">
        <v>2853031.35</v>
      </c>
      <c r="AE102" s="370">
        <v>2819202.61</v>
      </c>
      <c r="AF102" s="371">
        <v>2785373.87</v>
      </c>
      <c r="AG102" s="369">
        <v>0</v>
      </c>
      <c r="AH102" s="370">
        <v>0</v>
      </c>
      <c r="AI102" s="370">
        <v>0</v>
      </c>
      <c r="AJ102" s="371">
        <v>0</v>
      </c>
      <c r="AK102" s="369">
        <v>0</v>
      </c>
      <c r="AL102" s="370">
        <v>0</v>
      </c>
      <c r="AM102" s="370">
        <v>0</v>
      </c>
      <c r="AN102" s="371">
        <v>0</v>
      </c>
      <c r="AO102" s="369">
        <v>0</v>
      </c>
      <c r="AP102" s="370">
        <v>0</v>
      </c>
      <c r="AQ102" s="370">
        <v>0</v>
      </c>
      <c r="AR102" s="371">
        <v>0</v>
      </c>
      <c r="AS102" s="369">
        <v>2243259.9700000002</v>
      </c>
      <c r="AT102" s="370">
        <v>1922287.75</v>
      </c>
      <c r="AU102" s="370">
        <v>1646278.36</v>
      </c>
      <c r="AV102" s="371">
        <v>1418030.72</v>
      </c>
      <c r="AW102" s="369">
        <v>2586550.2799999998</v>
      </c>
      <c r="AX102" s="370">
        <v>2494230.62</v>
      </c>
      <c r="AY102" s="370">
        <v>2347012.14</v>
      </c>
      <c r="AZ102" s="371">
        <v>2226622.38</v>
      </c>
      <c r="BA102" s="369">
        <v>0</v>
      </c>
      <c r="BB102" s="370">
        <v>0</v>
      </c>
      <c r="BC102" s="370">
        <v>0</v>
      </c>
      <c r="BD102" s="371">
        <v>0</v>
      </c>
      <c r="BE102" s="369">
        <v>0</v>
      </c>
      <c r="BF102" s="370">
        <v>0</v>
      </c>
      <c r="BG102" s="370">
        <v>0</v>
      </c>
      <c r="BH102" s="371">
        <v>0</v>
      </c>
      <c r="BI102" s="369">
        <v>0</v>
      </c>
      <c r="BJ102" s="370">
        <v>0</v>
      </c>
      <c r="BK102" s="370">
        <v>0</v>
      </c>
      <c r="BL102" s="371">
        <v>0</v>
      </c>
      <c r="BM102" s="369">
        <v>0</v>
      </c>
      <c r="BN102" s="370">
        <v>0</v>
      </c>
      <c r="BO102" s="370">
        <v>0</v>
      </c>
      <c r="BP102" s="371">
        <v>0</v>
      </c>
      <c r="BQ102" s="369">
        <v>612583.93000000005</v>
      </c>
      <c r="BR102" s="370">
        <v>619298.99</v>
      </c>
      <c r="BS102" s="370">
        <v>1296949.81</v>
      </c>
      <c r="BT102" s="371">
        <v>1337696.3799999999</v>
      </c>
      <c r="BU102" s="369">
        <v>0</v>
      </c>
      <c r="BV102" s="370">
        <v>0</v>
      </c>
      <c r="BW102" s="370">
        <v>0</v>
      </c>
      <c r="BX102" s="371">
        <v>0</v>
      </c>
    </row>
    <row r="103" spans="1:76" x14ac:dyDescent="0.25">
      <c r="A103" s="1744"/>
      <c r="B103" s="1747"/>
      <c r="C103" s="1751"/>
      <c r="D103" s="1752"/>
      <c r="E103" s="1734" t="s">
        <v>121</v>
      </c>
      <c r="F103" s="1734"/>
      <c r="G103" s="358" t="s">
        <v>341</v>
      </c>
      <c r="H103" s="1129">
        <f>+'1.2.Balanço'!B45</f>
        <v>0</v>
      </c>
      <c r="I103" s="369">
        <v>182062.17</v>
      </c>
      <c r="J103" s="370">
        <v>182062.17</v>
      </c>
      <c r="K103" s="370">
        <v>182062.17</v>
      </c>
      <c r="L103" s="371">
        <v>262262.96799999999</v>
      </c>
      <c r="M103" s="369">
        <v>22797.91</v>
      </c>
      <c r="N103" s="370">
        <v>22797.91</v>
      </c>
      <c r="O103" s="370">
        <v>22797.91</v>
      </c>
      <c r="P103" s="371">
        <v>22797.91</v>
      </c>
      <c r="Q103" s="369">
        <v>0</v>
      </c>
      <c r="R103" s="370">
        <v>0</v>
      </c>
      <c r="S103" s="370">
        <v>0</v>
      </c>
      <c r="T103" s="371">
        <v>0</v>
      </c>
      <c r="U103" s="369">
        <v>0</v>
      </c>
      <c r="V103" s="370">
        <v>0</v>
      </c>
      <c r="W103" s="370">
        <v>0</v>
      </c>
      <c r="X103" s="371">
        <v>0</v>
      </c>
      <c r="Y103" s="369">
        <v>14354.72</v>
      </c>
      <c r="Z103" s="370">
        <v>15586.57</v>
      </c>
      <c r="AA103" s="370">
        <v>236111.64</v>
      </c>
      <c r="AB103" s="371">
        <v>241054.1</v>
      </c>
      <c r="AC103" s="369">
        <v>0</v>
      </c>
      <c r="AD103" s="370">
        <v>0</v>
      </c>
      <c r="AE103" s="370">
        <v>0</v>
      </c>
      <c r="AF103" s="371">
        <v>0</v>
      </c>
      <c r="AG103" s="369">
        <v>-1727.71</v>
      </c>
      <c r="AH103" s="370">
        <v>-1727.71</v>
      </c>
      <c r="AI103" s="370">
        <v>-1727.71</v>
      </c>
      <c r="AJ103" s="371">
        <v>-1727.71</v>
      </c>
      <c r="AK103" s="369">
        <v>9352.07</v>
      </c>
      <c r="AL103" s="370">
        <v>7515.59</v>
      </c>
      <c r="AM103" s="370">
        <v>5759.03</v>
      </c>
      <c r="AN103" s="371">
        <v>4002.46</v>
      </c>
      <c r="AO103" s="369">
        <v>0</v>
      </c>
      <c r="AP103" s="370">
        <v>0</v>
      </c>
      <c r="AQ103" s="370">
        <v>0</v>
      </c>
      <c r="AR103" s="371">
        <v>0</v>
      </c>
      <c r="AS103" s="369">
        <v>2507838.71</v>
      </c>
      <c r="AT103" s="370">
        <v>1580304.42</v>
      </c>
      <c r="AU103" s="370">
        <v>1346130.73</v>
      </c>
      <c r="AV103" s="371">
        <v>1115143.93</v>
      </c>
      <c r="AW103" s="369">
        <v>-365105.89</v>
      </c>
      <c r="AX103" s="370">
        <v>-365105.89</v>
      </c>
      <c r="AY103" s="370">
        <v>-365105.89</v>
      </c>
      <c r="AZ103" s="371">
        <v>-91161.17</v>
      </c>
      <c r="BA103" s="369">
        <v>234423.74</v>
      </c>
      <c r="BB103" s="370">
        <v>354639.93</v>
      </c>
      <c r="BC103" s="370">
        <v>1384066.49</v>
      </c>
      <c r="BD103" s="371">
        <v>1844500.15</v>
      </c>
      <c r="BE103" s="369">
        <v>0</v>
      </c>
      <c r="BF103" s="370">
        <v>0</v>
      </c>
      <c r="BG103" s="370">
        <v>0</v>
      </c>
      <c r="BH103" s="371">
        <v>0</v>
      </c>
      <c r="BI103" s="369">
        <v>0</v>
      </c>
      <c r="BJ103" s="370">
        <v>0</v>
      </c>
      <c r="BK103" s="370">
        <v>-164192.54999999999</v>
      </c>
      <c r="BL103" s="371">
        <v>-164192.54999999999</v>
      </c>
      <c r="BM103" s="369">
        <v>372513.55</v>
      </c>
      <c r="BN103" s="370">
        <v>445854.31</v>
      </c>
      <c r="BO103" s="370">
        <v>390610.25</v>
      </c>
      <c r="BP103" s="371">
        <v>337974.22</v>
      </c>
      <c r="BQ103" s="369">
        <v>106664.32000000001</v>
      </c>
      <c r="BR103" s="370">
        <v>95923.82</v>
      </c>
      <c r="BS103" s="370">
        <v>85183.32</v>
      </c>
      <c r="BT103" s="371">
        <v>74442.820000000007</v>
      </c>
      <c r="BU103" s="369">
        <v>0</v>
      </c>
      <c r="BV103" s="370">
        <v>0</v>
      </c>
      <c r="BW103" s="370">
        <v>0</v>
      </c>
      <c r="BX103" s="371">
        <v>0</v>
      </c>
    </row>
    <row r="104" spans="1:76" x14ac:dyDescent="0.25">
      <c r="A104" s="1744"/>
      <c r="B104" s="1747"/>
      <c r="C104" s="1751"/>
      <c r="D104" s="1752"/>
      <c r="E104" s="1734" t="s">
        <v>64</v>
      </c>
      <c r="F104" s="1734"/>
      <c r="G104" s="358" t="s">
        <v>341</v>
      </c>
      <c r="H104" s="1129">
        <f>+'1.2.Balanço'!B46</f>
        <v>0</v>
      </c>
      <c r="I104" s="369">
        <v>146987.73000000001</v>
      </c>
      <c r="J104" s="370">
        <v>28966.53</v>
      </c>
      <c r="K104" s="370">
        <v>704779.07</v>
      </c>
      <c r="L104" s="371">
        <v>2684408.49</v>
      </c>
      <c r="M104" s="369">
        <v>305842.21999999997</v>
      </c>
      <c r="N104" s="370">
        <v>315945.14</v>
      </c>
      <c r="O104" s="370">
        <v>356707.02</v>
      </c>
      <c r="P104" s="371">
        <v>1027644.12</v>
      </c>
      <c r="Q104" s="369">
        <v>116019.81</v>
      </c>
      <c r="R104" s="370">
        <v>22520.87</v>
      </c>
      <c r="S104" s="370">
        <v>69398.539999999994</v>
      </c>
      <c r="T104" s="371">
        <v>112832.89</v>
      </c>
      <c r="U104" s="369">
        <v>119396.49</v>
      </c>
      <c r="V104" s="370">
        <v>526761.06900000002</v>
      </c>
      <c r="W104" s="370">
        <v>678065.82</v>
      </c>
      <c r="X104" s="371">
        <v>370212.15</v>
      </c>
      <c r="Y104" s="369">
        <v>2821886.81</v>
      </c>
      <c r="Z104" s="370">
        <v>5331294.67</v>
      </c>
      <c r="AA104" s="370">
        <v>4600893.8499999996</v>
      </c>
      <c r="AB104" s="371">
        <v>5535038.0499999998</v>
      </c>
      <c r="AC104" s="369">
        <v>-455971.91</v>
      </c>
      <c r="AD104" s="370">
        <v>62356.89</v>
      </c>
      <c r="AE104" s="370">
        <v>117110.05</v>
      </c>
      <c r="AF104" s="371">
        <v>23311.46</v>
      </c>
      <c r="AG104" s="369">
        <v>584848.53</v>
      </c>
      <c r="AH104" s="370">
        <v>382073.99</v>
      </c>
      <c r="AI104" s="370">
        <v>2275200.2000000002</v>
      </c>
      <c r="AJ104" s="371">
        <v>2783447.64</v>
      </c>
      <c r="AK104" s="369">
        <v>29781.34</v>
      </c>
      <c r="AL104" s="370">
        <v>15711.51</v>
      </c>
      <c r="AM104" s="370">
        <v>65614.399000000005</v>
      </c>
      <c r="AN104" s="371">
        <v>258141.45</v>
      </c>
      <c r="AO104" s="369">
        <v>20798.57</v>
      </c>
      <c r="AP104" s="370">
        <v>-360200.44</v>
      </c>
      <c r="AQ104" s="370">
        <v>49456.06</v>
      </c>
      <c r="AR104" s="371">
        <v>38213.519999999997</v>
      </c>
      <c r="AS104" s="369">
        <v>572414.93999999994</v>
      </c>
      <c r="AT104" s="370">
        <v>565454.84</v>
      </c>
      <c r="AU104" s="370">
        <v>453519.32</v>
      </c>
      <c r="AV104" s="371">
        <v>-333751.19</v>
      </c>
      <c r="AW104" s="369">
        <v>86132.05</v>
      </c>
      <c r="AX104" s="370">
        <v>53578.64</v>
      </c>
      <c r="AY104" s="370">
        <v>121846.31</v>
      </c>
      <c r="AZ104" s="371">
        <v>426751.87</v>
      </c>
      <c r="BA104" s="369">
        <v>1552818.38</v>
      </c>
      <c r="BB104" s="370">
        <v>4490324.3</v>
      </c>
      <c r="BC104" s="370">
        <v>6400458.1600000001</v>
      </c>
      <c r="BD104" s="371">
        <v>3952718.07</v>
      </c>
      <c r="BE104" s="369">
        <v>881050.77</v>
      </c>
      <c r="BF104" s="370">
        <v>724468.16</v>
      </c>
      <c r="BG104" s="370">
        <v>969711.44</v>
      </c>
      <c r="BH104" s="371">
        <v>894945.62</v>
      </c>
      <c r="BI104" s="369">
        <v>873888.68</v>
      </c>
      <c r="BJ104" s="370">
        <v>369102.5</v>
      </c>
      <c r="BK104" s="370">
        <v>245170.51</v>
      </c>
      <c r="BL104" s="371">
        <v>15618.22</v>
      </c>
      <c r="BM104" s="369">
        <v>731506.95</v>
      </c>
      <c r="BN104" s="370">
        <v>892472.82</v>
      </c>
      <c r="BO104" s="370">
        <v>1434432.79</v>
      </c>
      <c r="BP104" s="371">
        <v>1275177.6599999999</v>
      </c>
      <c r="BQ104" s="369">
        <v>1336227.18</v>
      </c>
      <c r="BR104" s="370">
        <v>1334082.3</v>
      </c>
      <c r="BS104" s="370">
        <v>1510967.61</v>
      </c>
      <c r="BT104" s="371">
        <v>1525449.19</v>
      </c>
      <c r="BU104" s="369">
        <v>33007.75</v>
      </c>
      <c r="BV104" s="370">
        <v>877686.05</v>
      </c>
      <c r="BW104" s="370">
        <v>1470389.99</v>
      </c>
      <c r="BX104" s="371">
        <v>1818287.33</v>
      </c>
    </row>
    <row r="105" spans="1:76" ht="15.75" thickBot="1" x14ac:dyDescent="0.3">
      <c r="A105" s="1744"/>
      <c r="B105" s="1747"/>
      <c r="C105" s="1753"/>
      <c r="D105" s="1754"/>
      <c r="E105" s="1568" t="s">
        <v>122</v>
      </c>
      <c r="F105" s="1568"/>
      <c r="G105" s="380" t="s">
        <v>341</v>
      </c>
      <c r="H105" s="1130">
        <f>+'1.2.Balanço'!B47</f>
        <v>0</v>
      </c>
      <c r="I105" s="381">
        <v>0</v>
      </c>
      <c r="J105" s="382">
        <v>0</v>
      </c>
      <c r="K105" s="382">
        <v>0</v>
      </c>
      <c r="L105" s="383">
        <v>0</v>
      </c>
      <c r="M105" s="381">
        <v>0</v>
      </c>
      <c r="N105" s="382">
        <v>0</v>
      </c>
      <c r="O105" s="382">
        <v>0</v>
      </c>
      <c r="P105" s="383">
        <v>0</v>
      </c>
      <c r="Q105" s="381">
        <v>0</v>
      </c>
      <c r="R105" s="382">
        <v>0</v>
      </c>
      <c r="S105" s="382">
        <v>0</v>
      </c>
      <c r="T105" s="383">
        <v>0</v>
      </c>
      <c r="U105" s="381">
        <v>0</v>
      </c>
      <c r="V105" s="382">
        <v>0</v>
      </c>
      <c r="W105" s="382">
        <v>0</v>
      </c>
      <c r="X105" s="383">
        <v>0</v>
      </c>
      <c r="Y105" s="381">
        <v>0</v>
      </c>
      <c r="Z105" s="382">
        <v>0</v>
      </c>
      <c r="AA105" s="382">
        <v>0</v>
      </c>
      <c r="AB105" s="383">
        <v>0</v>
      </c>
      <c r="AC105" s="381">
        <v>0</v>
      </c>
      <c r="AD105" s="382">
        <v>0</v>
      </c>
      <c r="AE105" s="382">
        <v>0</v>
      </c>
      <c r="AF105" s="383">
        <v>0</v>
      </c>
      <c r="AG105" s="381">
        <v>0</v>
      </c>
      <c r="AH105" s="382">
        <v>0</v>
      </c>
      <c r="AI105" s="382">
        <v>0</v>
      </c>
      <c r="AJ105" s="383">
        <v>0</v>
      </c>
      <c r="AK105" s="381">
        <v>0</v>
      </c>
      <c r="AL105" s="382">
        <v>0</v>
      </c>
      <c r="AM105" s="382">
        <v>0</v>
      </c>
      <c r="AN105" s="383">
        <v>0</v>
      </c>
      <c r="AO105" s="381">
        <v>0</v>
      </c>
      <c r="AP105" s="382">
        <v>0</v>
      </c>
      <c r="AQ105" s="382">
        <v>0</v>
      </c>
      <c r="AR105" s="383">
        <v>0</v>
      </c>
      <c r="AS105" s="381">
        <v>0</v>
      </c>
      <c r="AT105" s="382">
        <v>0</v>
      </c>
      <c r="AU105" s="382">
        <v>0</v>
      </c>
      <c r="AV105" s="383">
        <v>0</v>
      </c>
      <c r="AW105" s="381">
        <v>0</v>
      </c>
      <c r="AX105" s="382">
        <v>0</v>
      </c>
      <c r="AY105" s="382">
        <v>0</v>
      </c>
      <c r="AZ105" s="383">
        <v>0</v>
      </c>
      <c r="BA105" s="381">
        <v>0</v>
      </c>
      <c r="BB105" s="382">
        <v>0</v>
      </c>
      <c r="BC105" s="382">
        <v>0</v>
      </c>
      <c r="BD105" s="383">
        <v>0</v>
      </c>
      <c r="BE105" s="381">
        <v>0</v>
      </c>
      <c r="BF105" s="382">
        <v>0</v>
      </c>
      <c r="BG105" s="382">
        <v>0</v>
      </c>
      <c r="BH105" s="383">
        <v>0</v>
      </c>
      <c r="BI105" s="381">
        <v>0</v>
      </c>
      <c r="BJ105" s="382">
        <v>0</v>
      </c>
      <c r="BK105" s="382">
        <v>0</v>
      </c>
      <c r="BL105" s="383">
        <v>0</v>
      </c>
      <c r="BM105" s="381">
        <v>0</v>
      </c>
      <c r="BN105" s="382">
        <v>0</v>
      </c>
      <c r="BO105" s="382">
        <v>0</v>
      </c>
      <c r="BP105" s="383">
        <v>0</v>
      </c>
      <c r="BQ105" s="381">
        <v>0</v>
      </c>
      <c r="BR105" s="382">
        <v>0</v>
      </c>
      <c r="BS105" s="382">
        <v>0</v>
      </c>
      <c r="BT105" s="383">
        <v>0</v>
      </c>
      <c r="BU105" s="381">
        <v>0</v>
      </c>
      <c r="BV105" s="382">
        <v>0</v>
      </c>
      <c r="BW105" s="382">
        <v>0</v>
      </c>
      <c r="BX105" s="383">
        <v>0</v>
      </c>
    </row>
    <row r="106" spans="1:76" s="434" customFormat="1" ht="16.5" customHeight="1" thickTop="1" thickBot="1" x14ac:dyDescent="0.3">
      <c r="A106" s="1744"/>
      <c r="B106" s="1747"/>
      <c r="C106" s="1756" t="s">
        <v>84</v>
      </c>
      <c r="D106" s="1756"/>
      <c r="E106" s="1785"/>
      <c r="F106" s="1785"/>
      <c r="G106" s="1126" t="s">
        <v>341</v>
      </c>
      <c r="H106" s="1132">
        <f>SUM(H95:H105)</f>
        <v>0</v>
      </c>
      <c r="I106" s="385">
        <f>SUM(I95:I105)</f>
        <v>4276537.99</v>
      </c>
      <c r="J106" s="386">
        <f t="shared" ref="J106:BQ106" si="27">SUM(J95:J105)</f>
        <v>4205545.1700000009</v>
      </c>
      <c r="K106" s="386">
        <f t="shared" si="27"/>
        <v>4910324.24</v>
      </c>
      <c r="L106" s="387">
        <f t="shared" si="27"/>
        <v>7594732.728000002</v>
      </c>
      <c r="M106" s="385">
        <f t="shared" si="27"/>
        <v>1392492.1799999997</v>
      </c>
      <c r="N106" s="386">
        <f t="shared" si="27"/>
        <v>1708437.3199999998</v>
      </c>
      <c r="O106" s="386">
        <f t="shared" si="27"/>
        <v>2065144.3399999999</v>
      </c>
      <c r="P106" s="387">
        <f t="shared" si="27"/>
        <v>2473156.65</v>
      </c>
      <c r="Q106" s="385">
        <f t="shared" si="27"/>
        <v>526132.51</v>
      </c>
      <c r="R106" s="386">
        <f t="shared" si="27"/>
        <v>548948.42999999993</v>
      </c>
      <c r="S106" s="386">
        <f t="shared" si="27"/>
        <v>618346.97</v>
      </c>
      <c r="T106" s="387">
        <f t="shared" si="27"/>
        <v>731179.86</v>
      </c>
      <c r="U106" s="385">
        <f t="shared" si="27"/>
        <v>2682494.5300000003</v>
      </c>
      <c r="V106" s="386">
        <f t="shared" si="27"/>
        <v>3209255.5990000004</v>
      </c>
      <c r="W106" s="386">
        <f t="shared" si="27"/>
        <v>3887321.42</v>
      </c>
      <c r="X106" s="387">
        <f t="shared" si="27"/>
        <v>4257179.5200000005</v>
      </c>
      <c r="Y106" s="385">
        <f t="shared" si="27"/>
        <v>4668476.2300000004</v>
      </c>
      <c r="Z106" s="386">
        <f t="shared" si="27"/>
        <v>9296002.75</v>
      </c>
      <c r="AA106" s="386">
        <f t="shared" si="27"/>
        <v>12617421.67</v>
      </c>
      <c r="AB106" s="387">
        <f t="shared" si="27"/>
        <v>18569902.18</v>
      </c>
      <c r="AC106" s="385">
        <f t="shared" si="27"/>
        <v>3025777.19</v>
      </c>
      <c r="AD106" s="386">
        <f t="shared" si="27"/>
        <v>2760835.8600000003</v>
      </c>
      <c r="AE106" s="386">
        <f t="shared" si="27"/>
        <v>2877945.9099999997</v>
      </c>
      <c r="AF106" s="387">
        <f t="shared" si="27"/>
        <v>2901257.37</v>
      </c>
      <c r="AG106" s="385">
        <f t="shared" si="27"/>
        <v>-514299.22</v>
      </c>
      <c r="AH106" s="386">
        <f t="shared" si="27"/>
        <v>-132225.2300000001</v>
      </c>
      <c r="AI106" s="386">
        <f t="shared" si="27"/>
        <v>2142974.9500000002</v>
      </c>
      <c r="AJ106" s="387">
        <f t="shared" si="27"/>
        <v>3233127.45</v>
      </c>
      <c r="AK106" s="385">
        <f t="shared" si="27"/>
        <v>9603029.4399999995</v>
      </c>
      <c r="AL106" s="386">
        <f t="shared" si="27"/>
        <v>8948513.5099999998</v>
      </c>
      <c r="AM106" s="386">
        <f t="shared" si="27"/>
        <v>8996659.8389999997</v>
      </c>
      <c r="AN106" s="387">
        <f t="shared" si="27"/>
        <v>9187430.3200000003</v>
      </c>
      <c r="AO106" s="385">
        <f t="shared" si="27"/>
        <v>2452842.0199999996</v>
      </c>
      <c r="AP106" s="386">
        <f t="shared" si="27"/>
        <v>2092641.5800000005</v>
      </c>
      <c r="AQ106" s="386">
        <f t="shared" si="27"/>
        <v>2142097.64</v>
      </c>
      <c r="AR106" s="387">
        <f t="shared" si="27"/>
        <v>2180311.16</v>
      </c>
      <c r="AS106" s="385">
        <f t="shared" si="27"/>
        <v>12223470.99</v>
      </c>
      <c r="AT106" s="386">
        <f t="shared" si="27"/>
        <v>12494831.27</v>
      </c>
      <c r="AU106" s="386">
        <f t="shared" si="27"/>
        <v>12446872.070000002</v>
      </c>
      <c r="AV106" s="387">
        <f t="shared" si="27"/>
        <v>12262319.580000002</v>
      </c>
      <c r="AW106" s="385">
        <f t="shared" si="27"/>
        <v>5688056.6299999999</v>
      </c>
      <c r="AX106" s="386">
        <f t="shared" si="27"/>
        <v>5660110.5</v>
      </c>
      <c r="AY106" s="386">
        <f t="shared" si="27"/>
        <v>5687550.6099999994</v>
      </c>
      <c r="AZ106" s="387">
        <f t="shared" si="27"/>
        <v>5814552.4799999995</v>
      </c>
      <c r="BA106" s="385">
        <f t="shared" si="27"/>
        <v>8728277.1400000006</v>
      </c>
      <c r="BB106" s="386">
        <f t="shared" si="27"/>
        <v>13260624.800000001</v>
      </c>
      <c r="BC106" s="386">
        <f t="shared" si="27"/>
        <v>20572355.66</v>
      </c>
      <c r="BD106" s="387">
        <f t="shared" si="27"/>
        <v>24461021.899999999</v>
      </c>
      <c r="BE106" s="385">
        <f t="shared" si="27"/>
        <v>5449233.1999999993</v>
      </c>
      <c r="BF106" s="386">
        <f t="shared" si="27"/>
        <v>6173701.3600000003</v>
      </c>
      <c r="BG106" s="386">
        <f t="shared" si="27"/>
        <v>7143412.8000000007</v>
      </c>
      <c r="BH106" s="387">
        <f t="shared" si="27"/>
        <v>8038075.71</v>
      </c>
      <c r="BI106" s="385">
        <f t="shared" si="27"/>
        <v>9920055.9800000004</v>
      </c>
      <c r="BJ106" s="386">
        <f t="shared" si="27"/>
        <v>10124965.93</v>
      </c>
      <c r="BK106" s="386">
        <f t="shared" si="27"/>
        <v>8870136.4399999995</v>
      </c>
      <c r="BL106" s="387">
        <f t="shared" si="27"/>
        <v>8040584.1500000004</v>
      </c>
      <c r="BM106" s="385">
        <f t="shared" si="27"/>
        <v>4156285.38</v>
      </c>
      <c r="BN106" s="386">
        <f t="shared" si="27"/>
        <v>4982098.96</v>
      </c>
      <c r="BO106" s="386">
        <f t="shared" si="27"/>
        <v>6141287.6900000004</v>
      </c>
      <c r="BP106" s="387">
        <f t="shared" si="27"/>
        <v>6813829.3199999994</v>
      </c>
      <c r="BQ106" s="385">
        <f t="shared" si="27"/>
        <v>4787826.91</v>
      </c>
      <c r="BR106" s="386">
        <f t="shared" ref="BR106:BX106" si="28">SUM(BR95:BR105)</f>
        <v>6080542.75</v>
      </c>
      <c r="BS106" s="386">
        <f t="shared" si="28"/>
        <v>7263939.29</v>
      </c>
      <c r="BT106" s="387">
        <f t="shared" si="28"/>
        <v>8319394.5500000007</v>
      </c>
      <c r="BU106" s="385">
        <f t="shared" si="28"/>
        <v>15334862.189999999</v>
      </c>
      <c r="BV106" s="386">
        <f t="shared" si="28"/>
        <v>16212548.240000002</v>
      </c>
      <c r="BW106" s="386">
        <f t="shared" si="28"/>
        <v>17682938.23</v>
      </c>
      <c r="BX106" s="387">
        <f t="shared" si="28"/>
        <v>19501225.549999997</v>
      </c>
    </row>
    <row r="107" spans="1:76" ht="15" customHeight="1" x14ac:dyDescent="0.25">
      <c r="A107" s="1744"/>
      <c r="B107" s="1747"/>
      <c r="C107" s="1750" t="s">
        <v>123</v>
      </c>
      <c r="D107" s="1757" t="s">
        <v>85</v>
      </c>
      <c r="E107" s="1737" t="s">
        <v>86</v>
      </c>
      <c r="F107" s="1737"/>
      <c r="G107" s="365" t="s">
        <v>341</v>
      </c>
      <c r="H107" s="1128">
        <f>+'1.2.Balanço'!B54</f>
        <v>0</v>
      </c>
      <c r="I107" s="366">
        <v>0</v>
      </c>
      <c r="J107" s="367">
        <v>0</v>
      </c>
      <c r="K107" s="367">
        <v>0</v>
      </c>
      <c r="L107" s="368">
        <v>42667.69</v>
      </c>
      <c r="M107" s="366">
        <v>19951.919999999998</v>
      </c>
      <c r="N107" s="367">
        <v>19951.919999999998</v>
      </c>
      <c r="O107" s="367">
        <v>19951.919999999998</v>
      </c>
      <c r="P107" s="368">
        <v>19951.919999999998</v>
      </c>
      <c r="Q107" s="366">
        <v>0</v>
      </c>
      <c r="R107" s="367">
        <v>0</v>
      </c>
      <c r="S107" s="367">
        <v>0</v>
      </c>
      <c r="T107" s="368">
        <v>0</v>
      </c>
      <c r="U107" s="366">
        <v>0</v>
      </c>
      <c r="V107" s="367">
        <v>0</v>
      </c>
      <c r="W107" s="367">
        <v>0</v>
      </c>
      <c r="X107" s="368">
        <v>0</v>
      </c>
      <c r="Y107" s="366">
        <v>76807.490000000005</v>
      </c>
      <c r="Z107" s="367">
        <v>238986.88</v>
      </c>
      <c r="AA107" s="367">
        <v>238986.88</v>
      </c>
      <c r="AB107" s="368">
        <v>238986.88</v>
      </c>
      <c r="AC107" s="366">
        <v>0</v>
      </c>
      <c r="AD107" s="367">
        <v>0</v>
      </c>
      <c r="AE107" s="367">
        <v>0</v>
      </c>
      <c r="AF107" s="368">
        <v>0</v>
      </c>
      <c r="AG107" s="366">
        <v>524117.82</v>
      </c>
      <c r="AH107" s="367">
        <v>524117.82</v>
      </c>
      <c r="AI107" s="367">
        <v>524117.82</v>
      </c>
      <c r="AJ107" s="368">
        <v>0</v>
      </c>
      <c r="AK107" s="366">
        <v>123744.69</v>
      </c>
      <c r="AL107" s="367">
        <v>165570.31</v>
      </c>
      <c r="AM107" s="367">
        <v>168786.31</v>
      </c>
      <c r="AN107" s="368">
        <v>48257.62</v>
      </c>
      <c r="AO107" s="366">
        <v>0</v>
      </c>
      <c r="AP107" s="367">
        <v>0</v>
      </c>
      <c r="AQ107" s="367">
        <v>0</v>
      </c>
      <c r="AR107" s="368">
        <v>0</v>
      </c>
      <c r="AS107" s="366">
        <v>0</v>
      </c>
      <c r="AT107" s="367">
        <v>0</v>
      </c>
      <c r="AU107" s="367">
        <v>0</v>
      </c>
      <c r="AV107" s="368">
        <v>0</v>
      </c>
      <c r="AW107" s="366">
        <v>35000</v>
      </c>
      <c r="AX107" s="367">
        <v>35000</v>
      </c>
      <c r="AY107" s="367">
        <v>35000</v>
      </c>
      <c r="AZ107" s="368">
        <v>35000</v>
      </c>
      <c r="BA107" s="366">
        <v>0</v>
      </c>
      <c r="BB107" s="367">
        <v>0</v>
      </c>
      <c r="BC107" s="367">
        <v>130883.41</v>
      </c>
      <c r="BD107" s="368">
        <v>133734.78</v>
      </c>
      <c r="BE107" s="366">
        <v>0</v>
      </c>
      <c r="BF107" s="367">
        <v>0</v>
      </c>
      <c r="BG107" s="367">
        <v>0</v>
      </c>
      <c r="BH107" s="368">
        <v>0</v>
      </c>
      <c r="BI107" s="366">
        <v>0</v>
      </c>
      <c r="BJ107" s="367">
        <v>0</v>
      </c>
      <c r="BK107" s="367">
        <v>0</v>
      </c>
      <c r="BL107" s="368">
        <v>0</v>
      </c>
      <c r="BM107" s="366">
        <v>0</v>
      </c>
      <c r="BN107" s="367">
        <v>0</v>
      </c>
      <c r="BO107" s="367">
        <v>0</v>
      </c>
      <c r="BP107" s="368">
        <v>0</v>
      </c>
      <c r="BQ107" s="366">
        <v>0</v>
      </c>
      <c r="BR107" s="367">
        <v>0</v>
      </c>
      <c r="BS107" s="367">
        <v>0</v>
      </c>
      <c r="BT107" s="368">
        <v>0</v>
      </c>
      <c r="BU107" s="366">
        <v>358978.95</v>
      </c>
      <c r="BV107" s="367">
        <v>353261.98</v>
      </c>
      <c r="BW107" s="367">
        <v>154194.57999999999</v>
      </c>
      <c r="BX107" s="368">
        <v>154194.57999999999</v>
      </c>
    </row>
    <row r="108" spans="1:76" x14ac:dyDescent="0.25">
      <c r="A108" s="1744"/>
      <c r="B108" s="1747"/>
      <c r="C108" s="1752"/>
      <c r="D108" s="1758"/>
      <c r="E108" s="1734" t="s">
        <v>87</v>
      </c>
      <c r="F108" s="1734"/>
      <c r="G108" s="358" t="s">
        <v>341</v>
      </c>
      <c r="H108" s="1129">
        <f>+'1.2.Balanço'!B55</f>
        <v>0</v>
      </c>
      <c r="I108" s="369">
        <v>12673096.369999999</v>
      </c>
      <c r="J108" s="370">
        <v>13611139.039999999</v>
      </c>
      <c r="K108" s="370">
        <v>13074433.470000001</v>
      </c>
      <c r="L108" s="371">
        <v>12341950.16</v>
      </c>
      <c r="M108" s="369">
        <v>347335.29</v>
      </c>
      <c r="N108" s="370">
        <v>2364735.6</v>
      </c>
      <c r="O108" s="370">
        <v>1600648.42</v>
      </c>
      <c r="P108" s="371">
        <v>1705725</v>
      </c>
      <c r="Q108" s="369">
        <v>917809.98</v>
      </c>
      <c r="R108" s="370">
        <v>748401.64</v>
      </c>
      <c r="S108" s="370">
        <v>733487.43</v>
      </c>
      <c r="T108" s="371">
        <v>955373.34</v>
      </c>
      <c r="U108" s="369">
        <v>1029260.38</v>
      </c>
      <c r="V108" s="370">
        <v>1029260.38</v>
      </c>
      <c r="W108" s="370">
        <v>1029260.38</v>
      </c>
      <c r="X108" s="371">
        <v>1029260.38</v>
      </c>
      <c r="Y108" s="369">
        <v>2798983.52</v>
      </c>
      <c r="Z108" s="370">
        <v>7328164.3300000001</v>
      </c>
      <c r="AA108" s="370">
        <v>11517840.119999999</v>
      </c>
      <c r="AB108" s="371">
        <v>15841231.51</v>
      </c>
      <c r="AC108" s="369">
        <v>3259820.65</v>
      </c>
      <c r="AD108" s="370">
        <v>1262012.6299999999</v>
      </c>
      <c r="AE108" s="370">
        <v>1227308.26</v>
      </c>
      <c r="AF108" s="371">
        <v>1167404.01</v>
      </c>
      <c r="AG108" s="369">
        <v>1533767.39</v>
      </c>
      <c r="AH108" s="370">
        <v>1728751.06</v>
      </c>
      <c r="AI108" s="370">
        <v>709627.5</v>
      </c>
      <c r="AJ108" s="371">
        <v>79188.27</v>
      </c>
      <c r="AK108" s="369">
        <v>2345490.42</v>
      </c>
      <c r="AL108" s="370">
        <v>2045680.15</v>
      </c>
      <c r="AM108" s="370">
        <v>2743113.14</v>
      </c>
      <c r="AN108" s="371">
        <v>2749999.87</v>
      </c>
      <c r="AO108" s="369">
        <v>1959185.42</v>
      </c>
      <c r="AP108" s="370">
        <v>1152111.97</v>
      </c>
      <c r="AQ108" s="370">
        <v>4562316.66</v>
      </c>
      <c r="AR108" s="371">
        <v>4934059.01</v>
      </c>
      <c r="AS108" s="369">
        <v>3121739.5</v>
      </c>
      <c r="AT108" s="370">
        <v>2570133.33</v>
      </c>
      <c r="AU108" s="370">
        <v>2631416.7000000002</v>
      </c>
      <c r="AV108" s="371">
        <v>3161077.2</v>
      </c>
      <c r="AW108" s="369">
        <v>3385311.55</v>
      </c>
      <c r="AX108" s="370">
        <v>3525751.11</v>
      </c>
      <c r="AY108" s="370">
        <v>4228629.09</v>
      </c>
      <c r="AZ108" s="371">
        <v>6982190.1900000004</v>
      </c>
      <c r="BA108" s="369">
        <v>7953961.7400000002</v>
      </c>
      <c r="BB108" s="370">
        <v>5442215.3700000001</v>
      </c>
      <c r="BC108" s="370">
        <v>4443571.46</v>
      </c>
      <c r="BD108" s="371">
        <v>4147820.65</v>
      </c>
      <c r="BE108" s="369">
        <v>1302859.23</v>
      </c>
      <c r="BF108" s="370">
        <v>1302859.23</v>
      </c>
      <c r="BG108" s="370">
        <v>1302859.23</v>
      </c>
      <c r="BH108" s="371">
        <v>1367421.23</v>
      </c>
      <c r="BI108" s="369">
        <v>0</v>
      </c>
      <c r="BJ108" s="370">
        <v>203203.89</v>
      </c>
      <c r="BK108" s="370">
        <v>336180.9</v>
      </c>
      <c r="BL108" s="371">
        <v>223882.95</v>
      </c>
      <c r="BM108" s="369">
        <v>226162.86</v>
      </c>
      <c r="BN108" s="370">
        <v>58696.07</v>
      </c>
      <c r="BO108" s="370">
        <v>55500</v>
      </c>
      <c r="BP108" s="371">
        <v>55500</v>
      </c>
      <c r="BQ108" s="369">
        <v>2030374.62</v>
      </c>
      <c r="BR108" s="370">
        <v>3836213.6</v>
      </c>
      <c r="BS108" s="370">
        <v>6230975.2599999998</v>
      </c>
      <c r="BT108" s="371">
        <v>9207880.1300000008</v>
      </c>
      <c r="BU108" s="369">
        <v>928244.1</v>
      </c>
      <c r="BV108" s="370">
        <v>696183.06</v>
      </c>
      <c r="BW108" s="370">
        <v>878200.34</v>
      </c>
      <c r="BX108" s="371">
        <v>950074.11</v>
      </c>
    </row>
    <row r="109" spans="1:76" x14ac:dyDescent="0.25">
      <c r="A109" s="1744"/>
      <c r="B109" s="1747"/>
      <c r="C109" s="1752"/>
      <c r="D109" s="1758"/>
      <c r="E109" s="1734" t="s">
        <v>88</v>
      </c>
      <c r="F109" s="1734"/>
      <c r="G109" s="358" t="s">
        <v>341</v>
      </c>
      <c r="H109" s="1129">
        <f>+'1.2.Balanço'!B56</f>
        <v>0</v>
      </c>
      <c r="I109" s="369">
        <v>0</v>
      </c>
      <c r="J109" s="370">
        <v>0</v>
      </c>
      <c r="K109" s="370">
        <v>0</v>
      </c>
      <c r="L109" s="371">
        <v>0</v>
      </c>
      <c r="M109" s="369">
        <v>0</v>
      </c>
      <c r="N109" s="370">
        <v>0</v>
      </c>
      <c r="O109" s="370">
        <v>0</v>
      </c>
      <c r="P109" s="371">
        <v>0</v>
      </c>
      <c r="Q109" s="369">
        <v>0</v>
      </c>
      <c r="R109" s="370">
        <v>0</v>
      </c>
      <c r="S109" s="370">
        <v>0</v>
      </c>
      <c r="T109" s="371">
        <v>0</v>
      </c>
      <c r="U109" s="369">
        <v>0</v>
      </c>
      <c r="V109" s="370">
        <v>0</v>
      </c>
      <c r="W109" s="370">
        <v>0</v>
      </c>
      <c r="X109" s="371">
        <v>0</v>
      </c>
      <c r="Y109" s="369">
        <v>0</v>
      </c>
      <c r="Z109" s="370">
        <v>0</v>
      </c>
      <c r="AA109" s="370">
        <v>0</v>
      </c>
      <c r="AB109" s="371">
        <v>0</v>
      </c>
      <c r="AC109" s="369">
        <v>0</v>
      </c>
      <c r="AD109" s="370">
        <v>0</v>
      </c>
      <c r="AE109" s="370">
        <v>0</v>
      </c>
      <c r="AF109" s="371">
        <v>0</v>
      </c>
      <c r="AG109" s="369">
        <v>0</v>
      </c>
      <c r="AH109" s="370">
        <v>0</v>
      </c>
      <c r="AI109" s="370">
        <v>0</v>
      </c>
      <c r="AJ109" s="371">
        <v>0</v>
      </c>
      <c r="AK109" s="369">
        <v>0</v>
      </c>
      <c r="AL109" s="370">
        <v>0</v>
      </c>
      <c r="AM109" s="370">
        <v>0</v>
      </c>
      <c r="AN109" s="371">
        <v>0</v>
      </c>
      <c r="AO109" s="369">
        <v>0</v>
      </c>
      <c r="AP109" s="370">
        <v>0</v>
      </c>
      <c r="AQ109" s="370">
        <v>0</v>
      </c>
      <c r="AR109" s="371">
        <v>0</v>
      </c>
      <c r="AS109" s="369">
        <v>0</v>
      </c>
      <c r="AT109" s="370">
        <v>0</v>
      </c>
      <c r="AU109" s="370">
        <v>0</v>
      </c>
      <c r="AV109" s="371">
        <v>0</v>
      </c>
      <c r="AW109" s="369">
        <v>0</v>
      </c>
      <c r="AX109" s="370">
        <v>0</v>
      </c>
      <c r="AY109" s="370">
        <v>0</v>
      </c>
      <c r="AZ109" s="371">
        <v>0</v>
      </c>
      <c r="BA109" s="369">
        <v>0</v>
      </c>
      <c r="BB109" s="370">
        <v>0</v>
      </c>
      <c r="BC109" s="370">
        <v>0</v>
      </c>
      <c r="BD109" s="371">
        <v>0</v>
      </c>
      <c r="BE109" s="369">
        <v>0</v>
      </c>
      <c r="BF109" s="370">
        <v>0</v>
      </c>
      <c r="BG109" s="370">
        <v>0</v>
      </c>
      <c r="BH109" s="371">
        <v>0</v>
      </c>
      <c r="BI109" s="369">
        <v>0</v>
      </c>
      <c r="BJ109" s="370">
        <v>0</v>
      </c>
      <c r="BK109" s="370">
        <v>0</v>
      </c>
      <c r="BL109" s="371">
        <v>0</v>
      </c>
      <c r="BM109" s="369">
        <v>0</v>
      </c>
      <c r="BN109" s="370">
        <v>0</v>
      </c>
      <c r="BO109" s="370">
        <v>0</v>
      </c>
      <c r="BP109" s="371">
        <v>0</v>
      </c>
      <c r="BQ109" s="369">
        <v>0</v>
      </c>
      <c r="BR109" s="370">
        <v>0</v>
      </c>
      <c r="BS109" s="370">
        <v>0</v>
      </c>
      <c r="BT109" s="371">
        <v>0</v>
      </c>
      <c r="BU109" s="369">
        <v>0</v>
      </c>
      <c r="BV109" s="370">
        <v>0</v>
      </c>
      <c r="BW109" s="370">
        <v>0</v>
      </c>
      <c r="BX109" s="371">
        <v>0</v>
      </c>
    </row>
    <row r="110" spans="1:76" x14ac:dyDescent="0.25">
      <c r="A110" s="1744"/>
      <c r="B110" s="1747"/>
      <c r="C110" s="1752"/>
      <c r="D110" s="1758"/>
      <c r="E110" s="1734" t="s">
        <v>89</v>
      </c>
      <c r="F110" s="1734"/>
      <c r="G110" s="358" t="s">
        <v>341</v>
      </c>
      <c r="H110" s="1129">
        <f>+'1.2.Balanço'!B57</f>
        <v>0</v>
      </c>
      <c r="I110" s="369">
        <v>0</v>
      </c>
      <c r="J110" s="370">
        <v>0</v>
      </c>
      <c r="K110" s="370">
        <v>0</v>
      </c>
      <c r="L110" s="371">
        <v>0</v>
      </c>
      <c r="M110" s="369">
        <v>0</v>
      </c>
      <c r="N110" s="370">
        <v>0</v>
      </c>
      <c r="O110" s="370">
        <v>0</v>
      </c>
      <c r="P110" s="371">
        <v>0</v>
      </c>
      <c r="Q110" s="369">
        <v>0</v>
      </c>
      <c r="R110" s="370">
        <v>0</v>
      </c>
      <c r="S110" s="370">
        <v>0</v>
      </c>
      <c r="T110" s="371">
        <v>0</v>
      </c>
      <c r="U110" s="369">
        <v>0</v>
      </c>
      <c r="V110" s="370">
        <v>0</v>
      </c>
      <c r="W110" s="370">
        <v>0</v>
      </c>
      <c r="X110" s="371">
        <v>0</v>
      </c>
      <c r="Y110" s="369">
        <v>0</v>
      </c>
      <c r="Z110" s="370">
        <v>0</v>
      </c>
      <c r="AA110" s="370">
        <v>0</v>
      </c>
      <c r="AB110" s="371">
        <v>0</v>
      </c>
      <c r="AC110" s="369">
        <v>0</v>
      </c>
      <c r="AD110" s="370">
        <v>761940.88</v>
      </c>
      <c r="AE110" s="370">
        <v>752399.44</v>
      </c>
      <c r="AF110" s="371">
        <v>742858</v>
      </c>
      <c r="AG110" s="369">
        <v>0</v>
      </c>
      <c r="AH110" s="370">
        <v>0</v>
      </c>
      <c r="AI110" s="370">
        <v>0</v>
      </c>
      <c r="AJ110" s="371">
        <v>0</v>
      </c>
      <c r="AK110" s="369">
        <v>0</v>
      </c>
      <c r="AL110" s="370">
        <v>0</v>
      </c>
      <c r="AM110" s="370">
        <v>0</v>
      </c>
      <c r="AN110" s="371">
        <v>0</v>
      </c>
      <c r="AO110" s="369">
        <v>0</v>
      </c>
      <c r="AP110" s="370">
        <v>0</v>
      </c>
      <c r="AQ110" s="370">
        <v>0</v>
      </c>
      <c r="AR110" s="371">
        <v>0</v>
      </c>
      <c r="AS110" s="369">
        <v>7165.7</v>
      </c>
      <c r="AT110" s="370">
        <v>7043.21</v>
      </c>
      <c r="AU110" s="370">
        <v>7001.31</v>
      </c>
      <c r="AV110" s="371">
        <v>6959.41</v>
      </c>
      <c r="AW110" s="369">
        <v>353889.65</v>
      </c>
      <c r="AX110" s="370">
        <v>348197.56</v>
      </c>
      <c r="AY110" s="370">
        <v>326567.09000000003</v>
      </c>
      <c r="AZ110" s="371">
        <v>312725.61</v>
      </c>
      <c r="BA110" s="369">
        <v>0</v>
      </c>
      <c r="BB110" s="370">
        <v>0</v>
      </c>
      <c r="BC110" s="370">
        <v>0</v>
      </c>
      <c r="BD110" s="371">
        <v>0</v>
      </c>
      <c r="BE110" s="369">
        <v>0</v>
      </c>
      <c r="BF110" s="370">
        <v>0</v>
      </c>
      <c r="BG110" s="370">
        <v>0</v>
      </c>
      <c r="BH110" s="371">
        <v>0</v>
      </c>
      <c r="BI110" s="369">
        <v>0</v>
      </c>
      <c r="BJ110" s="370">
        <v>0</v>
      </c>
      <c r="BK110" s="370">
        <v>0</v>
      </c>
      <c r="BL110" s="371">
        <v>0</v>
      </c>
      <c r="BM110" s="369">
        <v>0</v>
      </c>
      <c r="BN110" s="370">
        <v>0</v>
      </c>
      <c r="BO110" s="370">
        <v>0</v>
      </c>
      <c r="BP110" s="371">
        <v>0</v>
      </c>
      <c r="BQ110" s="369">
        <v>114155.96</v>
      </c>
      <c r="BR110" s="370">
        <v>107440.9</v>
      </c>
      <c r="BS110" s="370">
        <v>781355.97</v>
      </c>
      <c r="BT110" s="371">
        <v>740609.4</v>
      </c>
      <c r="BU110" s="369">
        <v>677.53</v>
      </c>
      <c r="BV110" s="370">
        <v>649.4</v>
      </c>
      <c r="BW110" s="370">
        <v>621.27</v>
      </c>
      <c r="BX110" s="371">
        <v>593.14</v>
      </c>
    </row>
    <row r="111" spans="1:76" ht="15.75" thickBot="1" x14ac:dyDescent="0.3">
      <c r="A111" s="1744"/>
      <c r="B111" s="1747"/>
      <c r="C111" s="1752"/>
      <c r="D111" s="1759"/>
      <c r="E111" s="1769" t="s">
        <v>124</v>
      </c>
      <c r="F111" s="1568"/>
      <c r="G111" s="380" t="s">
        <v>341</v>
      </c>
      <c r="H111" s="1130">
        <f>+'1.2.Balanço'!B58</f>
        <v>0</v>
      </c>
      <c r="I111" s="381">
        <v>0</v>
      </c>
      <c r="J111" s="382">
        <v>0</v>
      </c>
      <c r="K111" s="382">
        <v>0</v>
      </c>
      <c r="L111" s="383">
        <v>0</v>
      </c>
      <c r="M111" s="381">
        <v>0</v>
      </c>
      <c r="N111" s="382">
        <v>0</v>
      </c>
      <c r="O111" s="382">
        <v>0</v>
      </c>
      <c r="P111" s="383">
        <v>1073918.21</v>
      </c>
      <c r="Q111" s="381">
        <v>0</v>
      </c>
      <c r="R111" s="382">
        <v>0</v>
      </c>
      <c r="S111" s="382">
        <v>0</v>
      </c>
      <c r="T111" s="383">
        <v>0</v>
      </c>
      <c r="U111" s="381">
        <v>0</v>
      </c>
      <c r="V111" s="382">
        <v>0</v>
      </c>
      <c r="W111" s="382">
        <v>0</v>
      </c>
      <c r="X111" s="383">
        <v>0</v>
      </c>
      <c r="Y111" s="381">
        <v>0</v>
      </c>
      <c r="Z111" s="382">
        <v>0</v>
      </c>
      <c r="AA111" s="382">
        <v>0</v>
      </c>
      <c r="AB111" s="383">
        <v>0</v>
      </c>
      <c r="AC111" s="381">
        <v>0</v>
      </c>
      <c r="AD111" s="382">
        <v>633711.87</v>
      </c>
      <c r="AE111" s="382">
        <v>693363.48</v>
      </c>
      <c r="AF111" s="383">
        <v>817953.48</v>
      </c>
      <c r="AG111" s="381">
        <v>0</v>
      </c>
      <c r="AH111" s="382">
        <v>0</v>
      </c>
      <c r="AI111" s="382">
        <v>0</v>
      </c>
      <c r="AJ111" s="383">
        <v>1432396.89</v>
      </c>
      <c r="AK111" s="381">
        <v>0</v>
      </c>
      <c r="AL111" s="382">
        <v>0</v>
      </c>
      <c r="AM111" s="382">
        <v>0</v>
      </c>
      <c r="AN111" s="383">
        <v>0</v>
      </c>
      <c r="AO111" s="381">
        <v>0</v>
      </c>
      <c r="AP111" s="382">
        <v>0</v>
      </c>
      <c r="AQ111" s="382">
        <v>0</v>
      </c>
      <c r="AR111" s="383">
        <v>0</v>
      </c>
      <c r="AS111" s="381">
        <v>4432256.83</v>
      </c>
      <c r="AT111" s="382">
        <v>6056453.1299999999</v>
      </c>
      <c r="AU111" s="382">
        <v>5431637.1699999999</v>
      </c>
      <c r="AV111" s="383">
        <v>4623329.74</v>
      </c>
      <c r="AW111" s="381">
        <v>3142294.61</v>
      </c>
      <c r="AX111" s="382">
        <v>2889798.86</v>
      </c>
      <c r="AY111" s="382">
        <v>2395752.29</v>
      </c>
      <c r="AZ111" s="383">
        <v>2543423.19</v>
      </c>
      <c r="BA111" s="381">
        <v>105165</v>
      </c>
      <c r="BB111" s="382">
        <v>0</v>
      </c>
      <c r="BC111" s="382">
        <v>269696.93</v>
      </c>
      <c r="BD111" s="383">
        <v>251631.04</v>
      </c>
      <c r="BE111" s="381">
        <v>0</v>
      </c>
      <c r="BF111" s="382">
        <v>0</v>
      </c>
      <c r="BG111" s="382">
        <v>0</v>
      </c>
      <c r="BH111" s="383">
        <v>0</v>
      </c>
      <c r="BI111" s="381">
        <v>0</v>
      </c>
      <c r="BJ111" s="382">
        <v>0</v>
      </c>
      <c r="BK111" s="382">
        <v>0</v>
      </c>
      <c r="BL111" s="383">
        <v>0</v>
      </c>
      <c r="BM111" s="381">
        <v>0</v>
      </c>
      <c r="BN111" s="382">
        <v>0</v>
      </c>
      <c r="BO111" s="382">
        <v>0</v>
      </c>
      <c r="BP111" s="383">
        <v>0</v>
      </c>
      <c r="BQ111" s="381">
        <v>0</v>
      </c>
      <c r="BR111" s="382">
        <v>0</v>
      </c>
      <c r="BS111" s="382">
        <v>0</v>
      </c>
      <c r="BT111" s="383">
        <v>0</v>
      </c>
      <c r="BU111" s="381">
        <v>0</v>
      </c>
      <c r="BV111" s="382">
        <v>0</v>
      </c>
      <c r="BW111" s="382">
        <v>497290.39</v>
      </c>
      <c r="BX111" s="383">
        <v>501009.6</v>
      </c>
    </row>
    <row r="112" spans="1:76" ht="15.75" customHeight="1" thickTop="1" thickBot="1" x14ac:dyDescent="0.3">
      <c r="A112" s="1744"/>
      <c r="B112" s="1747"/>
      <c r="C112" s="1752"/>
      <c r="D112" s="1788" t="s">
        <v>90</v>
      </c>
      <c r="E112" s="1789"/>
      <c r="F112" s="1789"/>
      <c r="G112" s="1127" t="s">
        <v>341</v>
      </c>
      <c r="H112" s="1132">
        <f>+SUM(H107:H111)</f>
        <v>0</v>
      </c>
      <c r="I112" s="399">
        <f>+SUM(I107:I111)</f>
        <v>12673096.369999999</v>
      </c>
      <c r="J112" s="400">
        <f t="shared" ref="J112:BQ112" si="29">+SUM(J107:J111)</f>
        <v>13611139.039999999</v>
      </c>
      <c r="K112" s="400">
        <f t="shared" si="29"/>
        <v>13074433.470000001</v>
      </c>
      <c r="L112" s="401">
        <f t="shared" si="29"/>
        <v>12384617.85</v>
      </c>
      <c r="M112" s="399">
        <f t="shared" si="29"/>
        <v>367287.20999999996</v>
      </c>
      <c r="N112" s="400">
        <f t="shared" si="29"/>
        <v>2384687.52</v>
      </c>
      <c r="O112" s="400">
        <f t="shared" si="29"/>
        <v>1620600.3399999999</v>
      </c>
      <c r="P112" s="401">
        <f t="shared" si="29"/>
        <v>2799595.13</v>
      </c>
      <c r="Q112" s="399">
        <f t="shared" si="29"/>
        <v>917809.98</v>
      </c>
      <c r="R112" s="400">
        <f t="shared" si="29"/>
        <v>748401.64</v>
      </c>
      <c r="S112" s="400">
        <f t="shared" si="29"/>
        <v>733487.43</v>
      </c>
      <c r="T112" s="401">
        <f t="shared" si="29"/>
        <v>955373.34</v>
      </c>
      <c r="U112" s="399">
        <f t="shared" si="29"/>
        <v>1029260.38</v>
      </c>
      <c r="V112" s="400">
        <f t="shared" si="29"/>
        <v>1029260.38</v>
      </c>
      <c r="W112" s="400">
        <f t="shared" si="29"/>
        <v>1029260.38</v>
      </c>
      <c r="X112" s="401">
        <f t="shared" si="29"/>
        <v>1029260.38</v>
      </c>
      <c r="Y112" s="399">
        <f t="shared" si="29"/>
        <v>2875791.0100000002</v>
      </c>
      <c r="Z112" s="400">
        <f t="shared" si="29"/>
        <v>7567151.21</v>
      </c>
      <c r="AA112" s="400">
        <f t="shared" si="29"/>
        <v>11756827</v>
      </c>
      <c r="AB112" s="401">
        <f t="shared" si="29"/>
        <v>16080218.390000001</v>
      </c>
      <c r="AC112" s="399">
        <f t="shared" si="29"/>
        <v>3259820.65</v>
      </c>
      <c r="AD112" s="400">
        <f t="shared" si="29"/>
        <v>2657665.38</v>
      </c>
      <c r="AE112" s="400">
        <f t="shared" si="29"/>
        <v>2673071.1799999997</v>
      </c>
      <c r="AF112" s="401">
        <f t="shared" si="29"/>
        <v>2728215.49</v>
      </c>
      <c r="AG112" s="399">
        <f t="shared" si="29"/>
        <v>2057885.21</v>
      </c>
      <c r="AH112" s="400">
        <f t="shared" si="29"/>
        <v>2252868.88</v>
      </c>
      <c r="AI112" s="400">
        <f t="shared" si="29"/>
        <v>1233745.32</v>
      </c>
      <c r="AJ112" s="401">
        <f t="shared" si="29"/>
        <v>1511585.16</v>
      </c>
      <c r="AK112" s="399">
        <f t="shared" si="29"/>
        <v>2469235.11</v>
      </c>
      <c r="AL112" s="400">
        <f t="shared" si="29"/>
        <v>2211250.46</v>
      </c>
      <c r="AM112" s="400">
        <f t="shared" si="29"/>
        <v>2911899.45</v>
      </c>
      <c r="AN112" s="401">
        <f t="shared" si="29"/>
        <v>2798257.49</v>
      </c>
      <c r="AO112" s="399">
        <f t="shared" si="29"/>
        <v>1959185.42</v>
      </c>
      <c r="AP112" s="400">
        <f t="shared" si="29"/>
        <v>1152111.97</v>
      </c>
      <c r="AQ112" s="400">
        <f t="shared" si="29"/>
        <v>4562316.66</v>
      </c>
      <c r="AR112" s="401">
        <f t="shared" si="29"/>
        <v>4934059.01</v>
      </c>
      <c r="AS112" s="399">
        <f t="shared" si="29"/>
        <v>7561162.0300000003</v>
      </c>
      <c r="AT112" s="400">
        <f t="shared" si="29"/>
        <v>8633629.6699999999</v>
      </c>
      <c r="AU112" s="400">
        <f t="shared" si="29"/>
        <v>8070055.1799999997</v>
      </c>
      <c r="AV112" s="401">
        <f t="shared" si="29"/>
        <v>7791366.3500000006</v>
      </c>
      <c r="AW112" s="399">
        <f t="shared" si="29"/>
        <v>6916495.8099999996</v>
      </c>
      <c r="AX112" s="400">
        <f t="shared" si="29"/>
        <v>6798747.5299999993</v>
      </c>
      <c r="AY112" s="400">
        <f t="shared" si="29"/>
        <v>6985948.4699999997</v>
      </c>
      <c r="AZ112" s="401">
        <f t="shared" si="29"/>
        <v>9873338.9900000002</v>
      </c>
      <c r="BA112" s="399">
        <f t="shared" si="29"/>
        <v>8059126.7400000002</v>
      </c>
      <c r="BB112" s="400">
        <f t="shared" si="29"/>
        <v>5442215.3700000001</v>
      </c>
      <c r="BC112" s="400">
        <f t="shared" si="29"/>
        <v>4844151.8</v>
      </c>
      <c r="BD112" s="401">
        <f t="shared" si="29"/>
        <v>4533186.47</v>
      </c>
      <c r="BE112" s="399">
        <f t="shared" si="29"/>
        <v>1302859.23</v>
      </c>
      <c r="BF112" s="400">
        <f t="shared" si="29"/>
        <v>1302859.23</v>
      </c>
      <c r="BG112" s="400">
        <f t="shared" si="29"/>
        <v>1302859.23</v>
      </c>
      <c r="BH112" s="401">
        <f t="shared" si="29"/>
        <v>1367421.23</v>
      </c>
      <c r="BI112" s="399">
        <f t="shared" si="29"/>
        <v>0</v>
      </c>
      <c r="BJ112" s="400">
        <f t="shared" si="29"/>
        <v>203203.89</v>
      </c>
      <c r="BK112" s="400">
        <f t="shared" si="29"/>
        <v>336180.9</v>
      </c>
      <c r="BL112" s="401">
        <f t="shared" si="29"/>
        <v>223882.95</v>
      </c>
      <c r="BM112" s="399">
        <f t="shared" si="29"/>
        <v>226162.86</v>
      </c>
      <c r="BN112" s="400">
        <f t="shared" si="29"/>
        <v>58696.07</v>
      </c>
      <c r="BO112" s="400">
        <f t="shared" si="29"/>
        <v>55500</v>
      </c>
      <c r="BP112" s="401">
        <f t="shared" si="29"/>
        <v>55500</v>
      </c>
      <c r="BQ112" s="399">
        <f t="shared" si="29"/>
        <v>2144530.58</v>
      </c>
      <c r="BR112" s="400">
        <f t="shared" ref="BR112:BX112" si="30">+SUM(BR107:BR111)</f>
        <v>3943654.5</v>
      </c>
      <c r="BS112" s="400">
        <f t="shared" si="30"/>
        <v>7012331.2299999995</v>
      </c>
      <c r="BT112" s="401">
        <f t="shared" si="30"/>
        <v>9948489.5300000012</v>
      </c>
      <c r="BU112" s="399">
        <f t="shared" si="30"/>
        <v>1287900.58</v>
      </c>
      <c r="BV112" s="400">
        <f t="shared" si="30"/>
        <v>1050094.44</v>
      </c>
      <c r="BW112" s="400">
        <f t="shared" si="30"/>
        <v>1530306.58</v>
      </c>
      <c r="BX112" s="401">
        <f t="shared" si="30"/>
        <v>1605871.4299999997</v>
      </c>
    </row>
    <row r="113" spans="1:76" ht="15" customHeight="1" x14ac:dyDescent="0.25">
      <c r="A113" s="1744"/>
      <c r="B113" s="1747"/>
      <c r="C113" s="1752"/>
      <c r="D113" s="1757" t="s">
        <v>91</v>
      </c>
      <c r="E113" s="1737" t="s">
        <v>92</v>
      </c>
      <c r="F113" s="1737"/>
      <c r="G113" s="365" t="s">
        <v>341</v>
      </c>
      <c r="H113" s="1128">
        <f>+'1.2.Balanço'!B61</f>
        <v>0</v>
      </c>
      <c r="I113" s="366">
        <v>2140595.8590000002</v>
      </c>
      <c r="J113" s="367">
        <v>1554523.75</v>
      </c>
      <c r="K113" s="367">
        <v>1854927.72</v>
      </c>
      <c r="L113" s="368">
        <v>2190680.9300000002</v>
      </c>
      <c r="M113" s="366">
        <v>813068.51</v>
      </c>
      <c r="N113" s="367">
        <v>591693.84</v>
      </c>
      <c r="O113" s="367">
        <v>756846.57</v>
      </c>
      <c r="P113" s="368">
        <v>429535.07</v>
      </c>
      <c r="Q113" s="366">
        <v>772418.63</v>
      </c>
      <c r="R113" s="367">
        <v>1079674.42</v>
      </c>
      <c r="S113" s="367">
        <v>677949.26</v>
      </c>
      <c r="T113" s="368">
        <v>883020.98</v>
      </c>
      <c r="U113" s="366">
        <v>4491882.43</v>
      </c>
      <c r="V113" s="367">
        <v>4632872.41</v>
      </c>
      <c r="W113" s="367">
        <v>1378223.72</v>
      </c>
      <c r="X113" s="368">
        <v>1624794.39</v>
      </c>
      <c r="Y113" s="366">
        <v>2635311.36</v>
      </c>
      <c r="Z113" s="367">
        <v>3756895.92</v>
      </c>
      <c r="AA113" s="367">
        <v>3418989.99</v>
      </c>
      <c r="AB113" s="368">
        <v>2491751.54</v>
      </c>
      <c r="AC113" s="366">
        <v>1337423.24</v>
      </c>
      <c r="AD113" s="367">
        <v>1461227.75</v>
      </c>
      <c r="AE113" s="367">
        <v>1474349.79</v>
      </c>
      <c r="AF113" s="368">
        <v>1011850.81</v>
      </c>
      <c r="AG113" s="366">
        <v>978238.53</v>
      </c>
      <c r="AH113" s="367">
        <v>1248118.82</v>
      </c>
      <c r="AI113" s="367">
        <v>1670139.41</v>
      </c>
      <c r="AJ113" s="368">
        <v>2843888</v>
      </c>
      <c r="AK113" s="366">
        <v>1273483.6499999999</v>
      </c>
      <c r="AL113" s="367">
        <v>1050855.48</v>
      </c>
      <c r="AM113" s="367">
        <v>1468678.27</v>
      </c>
      <c r="AN113" s="368">
        <v>2211857.23</v>
      </c>
      <c r="AO113" s="366">
        <v>493068.59</v>
      </c>
      <c r="AP113" s="367">
        <v>172178.06</v>
      </c>
      <c r="AQ113" s="367">
        <v>380792</v>
      </c>
      <c r="AR113" s="368">
        <v>616909.31999999995</v>
      </c>
      <c r="AS113" s="366">
        <v>3546700.95</v>
      </c>
      <c r="AT113" s="367">
        <v>3091707.94</v>
      </c>
      <c r="AU113" s="367">
        <v>3268856.65</v>
      </c>
      <c r="AV113" s="368">
        <v>3307716.84</v>
      </c>
      <c r="AW113" s="366">
        <v>4041788.12</v>
      </c>
      <c r="AX113" s="367">
        <v>3755800.3</v>
      </c>
      <c r="AY113" s="367">
        <v>3841333.24</v>
      </c>
      <c r="AZ113" s="368">
        <v>3306080.63</v>
      </c>
      <c r="BA113" s="366">
        <v>1382999.13</v>
      </c>
      <c r="BB113" s="367">
        <v>2823304.69</v>
      </c>
      <c r="BC113" s="367">
        <v>3556932.56</v>
      </c>
      <c r="BD113" s="368">
        <v>4674380.9400000004</v>
      </c>
      <c r="BE113" s="366">
        <v>201095.28</v>
      </c>
      <c r="BF113" s="367">
        <v>1376797.99</v>
      </c>
      <c r="BG113" s="367">
        <v>1549170.66</v>
      </c>
      <c r="BH113" s="368">
        <v>2203478.83</v>
      </c>
      <c r="BI113" s="366">
        <v>3307647.76</v>
      </c>
      <c r="BJ113" s="367">
        <v>1283891.04</v>
      </c>
      <c r="BK113" s="367">
        <v>1201601.3400000001</v>
      </c>
      <c r="BL113" s="368">
        <v>953436.85</v>
      </c>
      <c r="BM113" s="366">
        <v>926152.06</v>
      </c>
      <c r="BN113" s="367">
        <v>977572.15</v>
      </c>
      <c r="BO113" s="367">
        <v>1077305.5</v>
      </c>
      <c r="BP113" s="368">
        <v>754459.26</v>
      </c>
      <c r="BQ113" s="366">
        <v>2288747.7000000002</v>
      </c>
      <c r="BR113" s="367">
        <v>1815402.4</v>
      </c>
      <c r="BS113" s="367">
        <v>1817500.3</v>
      </c>
      <c r="BT113" s="368">
        <v>1404991.33</v>
      </c>
      <c r="BU113" s="366">
        <v>1581543.66</v>
      </c>
      <c r="BV113" s="367">
        <v>1547002.77</v>
      </c>
      <c r="BW113" s="367">
        <v>1853484.48</v>
      </c>
      <c r="BX113" s="368">
        <v>1403666.28</v>
      </c>
    </row>
    <row r="114" spans="1:76" x14ac:dyDescent="0.25">
      <c r="A114" s="1744"/>
      <c r="B114" s="1747"/>
      <c r="C114" s="1752"/>
      <c r="D114" s="1758"/>
      <c r="E114" s="1734" t="s">
        <v>93</v>
      </c>
      <c r="F114" s="1734"/>
      <c r="G114" s="358" t="s">
        <v>341</v>
      </c>
      <c r="H114" s="1129">
        <f>+'1.2.Balanço'!B62</f>
        <v>0</v>
      </c>
      <c r="I114" s="369">
        <v>0</v>
      </c>
      <c r="J114" s="370">
        <v>0</v>
      </c>
      <c r="K114" s="370">
        <v>0</v>
      </c>
      <c r="L114" s="371">
        <v>0</v>
      </c>
      <c r="M114" s="369">
        <v>0</v>
      </c>
      <c r="N114" s="370">
        <v>0</v>
      </c>
      <c r="O114" s="370">
        <v>0</v>
      </c>
      <c r="P114" s="371">
        <v>572438.04</v>
      </c>
      <c r="Q114" s="369">
        <v>0</v>
      </c>
      <c r="R114" s="370">
        <v>0</v>
      </c>
      <c r="S114" s="370">
        <v>0</v>
      </c>
      <c r="T114" s="371">
        <v>2500</v>
      </c>
      <c r="U114" s="369">
        <v>0</v>
      </c>
      <c r="V114" s="370">
        <v>0</v>
      </c>
      <c r="W114" s="370">
        <v>0</v>
      </c>
      <c r="X114" s="371">
        <v>0</v>
      </c>
      <c r="Y114" s="369">
        <v>2377.52</v>
      </c>
      <c r="Z114" s="370">
        <v>13.52</v>
      </c>
      <c r="AA114" s="370">
        <v>204.53</v>
      </c>
      <c r="AB114" s="371">
        <v>280.60000000000002</v>
      </c>
      <c r="AC114" s="369">
        <v>225</v>
      </c>
      <c r="AD114" s="370">
        <v>30833.32</v>
      </c>
      <c r="AE114" s="370">
        <v>25903.919999999998</v>
      </c>
      <c r="AF114" s="371">
        <v>15000</v>
      </c>
      <c r="AG114" s="369">
        <v>0</v>
      </c>
      <c r="AH114" s="370">
        <v>0</v>
      </c>
      <c r="AI114" s="370">
        <v>0</v>
      </c>
      <c r="AJ114" s="371">
        <v>15710.57</v>
      </c>
      <c r="AK114" s="369">
        <v>0</v>
      </c>
      <c r="AL114" s="370">
        <v>0</v>
      </c>
      <c r="AM114" s="370">
        <v>0</v>
      </c>
      <c r="AN114" s="371">
        <v>0</v>
      </c>
      <c r="AO114" s="369">
        <v>0</v>
      </c>
      <c r="AP114" s="370">
        <v>0</v>
      </c>
      <c r="AQ114" s="370">
        <v>0</v>
      </c>
      <c r="AR114" s="371">
        <v>0</v>
      </c>
      <c r="AS114" s="369">
        <v>1002221.77</v>
      </c>
      <c r="AT114" s="370">
        <v>532297.55000000005</v>
      </c>
      <c r="AU114" s="370">
        <v>66666.67</v>
      </c>
      <c r="AV114" s="371">
        <v>66666.67</v>
      </c>
      <c r="AW114" s="369">
        <v>0</v>
      </c>
      <c r="AX114" s="370">
        <v>0</v>
      </c>
      <c r="AY114" s="370">
        <v>0</v>
      </c>
      <c r="AZ114" s="371">
        <v>0</v>
      </c>
      <c r="BA114" s="369">
        <v>0</v>
      </c>
      <c r="BB114" s="370">
        <v>0</v>
      </c>
      <c r="BC114" s="370">
        <v>0</v>
      </c>
      <c r="BD114" s="371">
        <v>0</v>
      </c>
      <c r="BE114" s="369">
        <v>0</v>
      </c>
      <c r="BF114" s="370">
        <v>0</v>
      </c>
      <c r="BG114" s="370">
        <v>0</v>
      </c>
      <c r="BH114" s="371">
        <v>0</v>
      </c>
      <c r="BI114" s="369">
        <v>35806.879999999997</v>
      </c>
      <c r="BJ114" s="370">
        <v>35806.879999999997</v>
      </c>
      <c r="BK114" s="370">
        <v>24995</v>
      </c>
      <c r="BL114" s="371">
        <v>183900.98</v>
      </c>
      <c r="BM114" s="369">
        <v>5683.67</v>
      </c>
      <c r="BN114" s="370">
        <v>36776.21</v>
      </c>
      <c r="BO114" s="370">
        <v>80456.59</v>
      </c>
      <c r="BP114" s="371">
        <v>58109.93</v>
      </c>
      <c r="BQ114" s="369">
        <v>0</v>
      </c>
      <c r="BR114" s="370">
        <v>90000</v>
      </c>
      <c r="BS114" s="370">
        <v>95371.08</v>
      </c>
      <c r="BT114" s="371">
        <v>130000</v>
      </c>
      <c r="BU114" s="369">
        <v>42826.22</v>
      </c>
      <c r="BV114" s="370">
        <v>98528.82</v>
      </c>
      <c r="BW114" s="370">
        <v>187178.07</v>
      </c>
      <c r="BX114" s="371">
        <v>67612.789999999994</v>
      </c>
    </row>
    <row r="115" spans="1:76" x14ac:dyDescent="0.25">
      <c r="A115" s="1744"/>
      <c r="B115" s="1747"/>
      <c r="C115" s="1752"/>
      <c r="D115" s="1758"/>
      <c r="E115" s="1734" t="s">
        <v>73</v>
      </c>
      <c r="F115" s="1734"/>
      <c r="G115" s="358" t="s">
        <v>341</v>
      </c>
      <c r="H115" s="1129">
        <f>+'1.2.Balanço'!B63</f>
        <v>0</v>
      </c>
      <c r="I115" s="369">
        <v>462758.26</v>
      </c>
      <c r="J115" s="370">
        <v>384609.96</v>
      </c>
      <c r="K115" s="370">
        <v>394542.36</v>
      </c>
      <c r="L115" s="371">
        <v>353352.7</v>
      </c>
      <c r="M115" s="369">
        <v>95430.64</v>
      </c>
      <c r="N115" s="370">
        <v>124749.61</v>
      </c>
      <c r="O115" s="370">
        <v>128966.25</v>
      </c>
      <c r="P115" s="371">
        <v>584673.5</v>
      </c>
      <c r="Q115" s="369">
        <v>22648.87</v>
      </c>
      <c r="R115" s="370">
        <v>16259.85</v>
      </c>
      <c r="S115" s="370">
        <v>38399.78</v>
      </c>
      <c r="T115" s="371">
        <v>78538.899999999994</v>
      </c>
      <c r="U115" s="369">
        <v>100730.97</v>
      </c>
      <c r="V115" s="370">
        <v>150243.18</v>
      </c>
      <c r="W115" s="370">
        <v>202652.49</v>
      </c>
      <c r="X115" s="371">
        <v>178381.27</v>
      </c>
      <c r="Y115" s="369">
        <v>280736.96999999997</v>
      </c>
      <c r="Z115" s="370">
        <v>142991.5</v>
      </c>
      <c r="AA115" s="370">
        <v>174965.89</v>
      </c>
      <c r="AB115" s="371">
        <v>406409.6</v>
      </c>
      <c r="AC115" s="369">
        <v>76890.45</v>
      </c>
      <c r="AD115" s="370">
        <v>107105.16</v>
      </c>
      <c r="AE115" s="370">
        <v>85063.84</v>
      </c>
      <c r="AF115" s="371">
        <v>101243.76</v>
      </c>
      <c r="AG115" s="369">
        <v>293349.94</v>
      </c>
      <c r="AH115" s="370">
        <v>237646.43</v>
      </c>
      <c r="AI115" s="370">
        <v>844268.22</v>
      </c>
      <c r="AJ115" s="371">
        <v>818155.4</v>
      </c>
      <c r="AK115" s="369">
        <v>32461.15</v>
      </c>
      <c r="AL115" s="370">
        <v>41530.39</v>
      </c>
      <c r="AM115" s="370">
        <v>90780.81</v>
      </c>
      <c r="AN115" s="371">
        <v>114084.4</v>
      </c>
      <c r="AO115" s="369">
        <v>69835.789999999994</v>
      </c>
      <c r="AP115" s="370">
        <v>110873.23</v>
      </c>
      <c r="AQ115" s="370">
        <v>93543.11</v>
      </c>
      <c r="AR115" s="371">
        <v>75636.37</v>
      </c>
      <c r="AS115" s="369">
        <v>316167.67</v>
      </c>
      <c r="AT115" s="370">
        <v>243017.4</v>
      </c>
      <c r="AU115" s="370">
        <v>296300.87</v>
      </c>
      <c r="AV115" s="371">
        <v>408659.95</v>
      </c>
      <c r="AW115" s="369">
        <v>1076244.5</v>
      </c>
      <c r="AX115" s="370">
        <v>1422318.61</v>
      </c>
      <c r="AY115" s="370">
        <v>1766965.66</v>
      </c>
      <c r="AZ115" s="371">
        <v>873270.69</v>
      </c>
      <c r="BA115" s="369">
        <v>29460.55</v>
      </c>
      <c r="BB115" s="370">
        <v>402470.81</v>
      </c>
      <c r="BC115" s="370">
        <v>363404.73</v>
      </c>
      <c r="BD115" s="371">
        <v>47163.79</v>
      </c>
      <c r="BE115" s="369">
        <v>404110.93</v>
      </c>
      <c r="BF115" s="370">
        <v>359199.01</v>
      </c>
      <c r="BG115" s="370">
        <v>322284.02</v>
      </c>
      <c r="BH115" s="371">
        <v>185907.78</v>
      </c>
      <c r="BI115" s="369">
        <v>155149.12</v>
      </c>
      <c r="BJ115" s="370">
        <v>98789.19</v>
      </c>
      <c r="BK115" s="370">
        <v>110686.28</v>
      </c>
      <c r="BL115" s="371">
        <v>92848.47</v>
      </c>
      <c r="BM115" s="369">
        <v>29473.32</v>
      </c>
      <c r="BN115" s="370">
        <v>28420.080000000002</v>
      </c>
      <c r="BO115" s="370">
        <v>101191.06</v>
      </c>
      <c r="BP115" s="371">
        <v>35661.120000000003</v>
      </c>
      <c r="BQ115" s="369">
        <v>195534.87</v>
      </c>
      <c r="BR115" s="370">
        <v>228792.87</v>
      </c>
      <c r="BS115" s="370">
        <v>180236.81</v>
      </c>
      <c r="BT115" s="371">
        <v>250562.35</v>
      </c>
      <c r="BU115" s="369">
        <v>81424.38</v>
      </c>
      <c r="BV115" s="370">
        <v>141568.48000000001</v>
      </c>
      <c r="BW115" s="370">
        <v>316157.26</v>
      </c>
      <c r="BX115" s="371">
        <v>125961.55</v>
      </c>
    </row>
    <row r="116" spans="1:76" x14ac:dyDescent="0.25">
      <c r="A116" s="1744"/>
      <c r="B116" s="1747"/>
      <c r="C116" s="1752"/>
      <c r="D116" s="1758"/>
      <c r="E116" s="1734" t="s">
        <v>87</v>
      </c>
      <c r="F116" s="1734"/>
      <c r="G116" s="358" t="s">
        <v>341</v>
      </c>
      <c r="H116" s="1129">
        <f>+'1.2.Balanço'!B64</f>
        <v>0</v>
      </c>
      <c r="I116" s="369">
        <v>87500</v>
      </c>
      <c r="J116" s="370">
        <v>527500</v>
      </c>
      <c r="K116" s="370">
        <v>417500</v>
      </c>
      <c r="L116" s="371">
        <v>275000</v>
      </c>
      <c r="M116" s="369">
        <v>707973.29</v>
      </c>
      <c r="N116" s="370">
        <v>1381688.76</v>
      </c>
      <c r="O116" s="370">
        <v>1190970.8999999999</v>
      </c>
      <c r="P116" s="371">
        <v>294657.03000000003</v>
      </c>
      <c r="Q116" s="369">
        <v>897448.71</v>
      </c>
      <c r="R116" s="370">
        <v>763718.84</v>
      </c>
      <c r="S116" s="370">
        <v>395706.04</v>
      </c>
      <c r="T116" s="371">
        <v>421511.72</v>
      </c>
      <c r="U116" s="369">
        <v>0</v>
      </c>
      <c r="V116" s="370">
        <v>0</v>
      </c>
      <c r="W116" s="370">
        <v>1739034.87</v>
      </c>
      <c r="X116" s="371">
        <v>719712.91</v>
      </c>
      <c r="Y116" s="369">
        <v>3410270.66</v>
      </c>
      <c r="Z116" s="370">
        <v>6445680.0199999996</v>
      </c>
      <c r="AA116" s="370">
        <v>7751582.3300000001</v>
      </c>
      <c r="AB116" s="371">
        <v>9576920.0099999998</v>
      </c>
      <c r="AC116" s="369">
        <v>824019.31</v>
      </c>
      <c r="AD116" s="370">
        <v>1903416.06</v>
      </c>
      <c r="AE116" s="370">
        <v>1307473.07</v>
      </c>
      <c r="AF116" s="371">
        <v>1057270.909</v>
      </c>
      <c r="AG116" s="369">
        <v>586872.71</v>
      </c>
      <c r="AH116" s="370">
        <v>0</v>
      </c>
      <c r="AI116" s="370">
        <v>0</v>
      </c>
      <c r="AJ116" s="371">
        <v>462116.51</v>
      </c>
      <c r="AK116" s="369">
        <v>780491.68</v>
      </c>
      <c r="AL116" s="370">
        <v>2260310.27</v>
      </c>
      <c r="AM116" s="370">
        <v>920819.06</v>
      </c>
      <c r="AN116" s="371">
        <v>96313.13</v>
      </c>
      <c r="AO116" s="369">
        <v>1606340.77</v>
      </c>
      <c r="AP116" s="370">
        <v>2274114.7599999998</v>
      </c>
      <c r="AQ116" s="370">
        <v>2954665.48</v>
      </c>
      <c r="AR116" s="371">
        <v>2384782.23</v>
      </c>
      <c r="AS116" s="369">
        <v>576407.76</v>
      </c>
      <c r="AT116" s="370">
        <v>1152810.56</v>
      </c>
      <c r="AU116" s="370">
        <v>1257276.7</v>
      </c>
      <c r="AV116" s="371">
        <v>307818.83</v>
      </c>
      <c r="AW116" s="369">
        <v>6387357.1200000001</v>
      </c>
      <c r="AX116" s="370">
        <v>6228685.4299999997</v>
      </c>
      <c r="AY116" s="370">
        <v>6359981.1500000004</v>
      </c>
      <c r="AZ116" s="371">
        <v>4732538.45</v>
      </c>
      <c r="BA116" s="369">
        <v>3048461.39</v>
      </c>
      <c r="BB116" s="370">
        <v>2634930.17</v>
      </c>
      <c r="BC116" s="370">
        <v>1473615.18</v>
      </c>
      <c r="BD116" s="371">
        <v>1445592.55</v>
      </c>
      <c r="BE116" s="369">
        <v>0</v>
      </c>
      <c r="BF116" s="370">
        <v>109492.84</v>
      </c>
      <c r="BG116" s="370">
        <v>98574.14</v>
      </c>
      <c r="BH116" s="371">
        <v>0</v>
      </c>
      <c r="BI116" s="369">
        <v>6248.55</v>
      </c>
      <c r="BJ116" s="370">
        <v>56498.78</v>
      </c>
      <c r="BK116" s="370">
        <v>111208.09</v>
      </c>
      <c r="BL116" s="371">
        <v>112297.95</v>
      </c>
      <c r="BM116" s="369">
        <v>648225.81999999995</v>
      </c>
      <c r="BN116" s="370">
        <v>828933.74</v>
      </c>
      <c r="BO116" s="370">
        <v>397475.2</v>
      </c>
      <c r="BP116" s="371">
        <v>306845.59999999998</v>
      </c>
      <c r="BQ116" s="369">
        <v>2755284.16</v>
      </c>
      <c r="BR116" s="370">
        <v>3041677.57</v>
      </c>
      <c r="BS116" s="370">
        <v>2476095.98</v>
      </c>
      <c r="BT116" s="371">
        <v>1195355.54</v>
      </c>
      <c r="BU116" s="369">
        <v>0</v>
      </c>
      <c r="BV116" s="370">
        <v>154707.35999999999</v>
      </c>
      <c r="BW116" s="370">
        <v>654707.36</v>
      </c>
      <c r="BX116" s="371">
        <v>133252.44</v>
      </c>
    </row>
    <row r="117" spans="1:76" x14ac:dyDescent="0.25">
      <c r="A117" s="1744"/>
      <c r="B117" s="1747"/>
      <c r="C117" s="1752"/>
      <c r="D117" s="1758"/>
      <c r="E117" s="1734" t="s">
        <v>124</v>
      </c>
      <c r="F117" s="1734"/>
      <c r="G117" s="358" t="s">
        <v>341</v>
      </c>
      <c r="H117" s="1129">
        <f>+'1.2.Balanço'!B65</f>
        <v>0</v>
      </c>
      <c r="I117" s="369">
        <v>194467.98</v>
      </c>
      <c r="J117" s="370">
        <v>165123.95000000001</v>
      </c>
      <c r="K117" s="370">
        <v>622136.21</v>
      </c>
      <c r="L117" s="371">
        <v>175927.26</v>
      </c>
      <c r="M117" s="369">
        <v>566898.29</v>
      </c>
      <c r="N117" s="370">
        <v>470122.39</v>
      </c>
      <c r="O117" s="370">
        <v>700584.72</v>
      </c>
      <c r="P117" s="371">
        <v>0</v>
      </c>
      <c r="Q117" s="369">
        <v>223152.51</v>
      </c>
      <c r="R117" s="370">
        <v>447381.08</v>
      </c>
      <c r="S117" s="370">
        <v>273477.71000000002</v>
      </c>
      <c r="T117" s="371">
        <v>169387.71</v>
      </c>
      <c r="U117" s="369">
        <v>63125.65</v>
      </c>
      <c r="V117" s="370">
        <v>32397.31</v>
      </c>
      <c r="W117" s="370">
        <v>91988.05</v>
      </c>
      <c r="X117" s="371">
        <v>77339.759999999995</v>
      </c>
      <c r="Y117" s="369">
        <v>869064.44</v>
      </c>
      <c r="Z117" s="370">
        <v>2190421.7400000002</v>
      </c>
      <c r="AA117" s="370">
        <v>1277996.1399999999</v>
      </c>
      <c r="AB117" s="371">
        <v>2419613.98</v>
      </c>
      <c r="AC117" s="369">
        <v>376391.77</v>
      </c>
      <c r="AD117" s="370">
        <v>302034.15000000002</v>
      </c>
      <c r="AE117" s="370">
        <v>300139.5</v>
      </c>
      <c r="AF117" s="371">
        <v>309194.02</v>
      </c>
      <c r="AG117" s="369">
        <v>2109869.9900000002</v>
      </c>
      <c r="AH117" s="370">
        <v>1988101</v>
      </c>
      <c r="AI117" s="370">
        <v>2101021.71</v>
      </c>
      <c r="AJ117" s="371">
        <v>529921.07900000003</v>
      </c>
      <c r="AK117" s="369">
        <v>422147.12</v>
      </c>
      <c r="AL117" s="370">
        <v>431928.06</v>
      </c>
      <c r="AM117" s="370">
        <v>241223.96</v>
      </c>
      <c r="AN117" s="371">
        <v>676877.55</v>
      </c>
      <c r="AO117" s="369">
        <v>118388.39</v>
      </c>
      <c r="AP117" s="370">
        <v>172602.61</v>
      </c>
      <c r="AQ117" s="370">
        <v>156034.22</v>
      </c>
      <c r="AR117" s="371">
        <v>505685.61</v>
      </c>
      <c r="AS117" s="369">
        <v>1943451.64</v>
      </c>
      <c r="AT117" s="370">
        <v>691784.81</v>
      </c>
      <c r="AU117" s="370">
        <v>693489.91</v>
      </c>
      <c r="AV117" s="371">
        <v>910841.2</v>
      </c>
      <c r="AW117" s="369">
        <v>870873.59999999998</v>
      </c>
      <c r="AX117" s="370">
        <v>832775.32</v>
      </c>
      <c r="AY117" s="370">
        <v>738981.09</v>
      </c>
      <c r="AZ117" s="371">
        <v>894048.96</v>
      </c>
      <c r="BA117" s="369">
        <v>542442.32999999996</v>
      </c>
      <c r="BB117" s="370">
        <v>534684.36</v>
      </c>
      <c r="BC117" s="370">
        <v>860651.41</v>
      </c>
      <c r="BD117" s="371">
        <v>653028.62</v>
      </c>
      <c r="BE117" s="369">
        <v>337253.66</v>
      </c>
      <c r="BF117" s="370">
        <v>250224.63</v>
      </c>
      <c r="BG117" s="370">
        <v>199252.17</v>
      </c>
      <c r="BH117" s="371">
        <v>227384.2</v>
      </c>
      <c r="BI117" s="369">
        <v>539149.41</v>
      </c>
      <c r="BJ117" s="370">
        <v>1099515.45</v>
      </c>
      <c r="BK117" s="370">
        <v>1078375.79</v>
      </c>
      <c r="BL117" s="371">
        <v>870915.55</v>
      </c>
      <c r="BM117" s="369">
        <v>1567515.79</v>
      </c>
      <c r="BN117" s="370">
        <v>395653.64</v>
      </c>
      <c r="BO117" s="370">
        <v>445598.27</v>
      </c>
      <c r="BP117" s="371">
        <v>541705.89</v>
      </c>
      <c r="BQ117" s="369">
        <v>295816.68</v>
      </c>
      <c r="BR117" s="370">
        <v>376603.5</v>
      </c>
      <c r="BS117" s="370">
        <v>233680.26</v>
      </c>
      <c r="BT117" s="371">
        <v>115451.6</v>
      </c>
      <c r="BU117" s="369">
        <v>284534.96000000002</v>
      </c>
      <c r="BV117" s="370">
        <v>350294.11</v>
      </c>
      <c r="BW117" s="370">
        <v>775996.31</v>
      </c>
      <c r="BX117" s="371">
        <v>736599.24</v>
      </c>
    </row>
    <row r="118" spans="1:76" x14ac:dyDescent="0.25">
      <c r="A118" s="1744"/>
      <c r="B118" s="1747"/>
      <c r="C118" s="1752"/>
      <c r="D118" s="1758"/>
      <c r="E118" s="1734" t="s">
        <v>74</v>
      </c>
      <c r="F118" s="1734"/>
      <c r="G118" s="358" t="s">
        <v>341</v>
      </c>
      <c r="H118" s="1129">
        <f>+'1.2.Balanço'!B66</f>
        <v>0</v>
      </c>
      <c r="I118" s="369">
        <v>6250</v>
      </c>
      <c r="J118" s="370">
        <v>1500</v>
      </c>
      <c r="K118" s="370">
        <v>9500</v>
      </c>
      <c r="L118" s="371">
        <v>30117</v>
      </c>
      <c r="M118" s="369">
        <v>0</v>
      </c>
      <c r="N118" s="370">
        <v>22795.72</v>
      </c>
      <c r="O118" s="370">
        <v>6930.34</v>
      </c>
      <c r="P118" s="371">
        <v>6930.34</v>
      </c>
      <c r="Q118" s="369">
        <v>396353.07</v>
      </c>
      <c r="R118" s="370">
        <v>357705.85</v>
      </c>
      <c r="S118" s="370">
        <v>117733.6</v>
      </c>
      <c r="T118" s="371">
        <v>745063.06</v>
      </c>
      <c r="U118" s="369">
        <v>0</v>
      </c>
      <c r="V118" s="370">
        <v>0</v>
      </c>
      <c r="W118" s="370">
        <v>0</v>
      </c>
      <c r="X118" s="371">
        <v>0</v>
      </c>
      <c r="Y118" s="369">
        <v>16975.939999999999</v>
      </c>
      <c r="Z118" s="370">
        <v>4343.37</v>
      </c>
      <c r="AA118" s="370">
        <v>47598.35</v>
      </c>
      <c r="AB118" s="371">
        <v>12939.78</v>
      </c>
      <c r="AC118" s="369">
        <v>0</v>
      </c>
      <c r="AD118" s="370">
        <v>0</v>
      </c>
      <c r="AE118" s="370">
        <v>96634.02</v>
      </c>
      <c r="AF118" s="371">
        <v>65992.929000000004</v>
      </c>
      <c r="AG118" s="369">
        <v>0</v>
      </c>
      <c r="AH118" s="370">
        <v>0</v>
      </c>
      <c r="AI118" s="370">
        <v>0</v>
      </c>
      <c r="AJ118" s="371">
        <v>0</v>
      </c>
      <c r="AK118" s="369">
        <v>3833.66</v>
      </c>
      <c r="AL118" s="370">
        <v>0</v>
      </c>
      <c r="AM118" s="370">
        <v>0</v>
      </c>
      <c r="AN118" s="371">
        <v>7496.24</v>
      </c>
      <c r="AO118" s="369">
        <v>0</v>
      </c>
      <c r="AP118" s="370">
        <v>0</v>
      </c>
      <c r="AQ118" s="370">
        <v>88910.64</v>
      </c>
      <c r="AR118" s="371">
        <v>33212.11</v>
      </c>
      <c r="AS118" s="369">
        <v>0</v>
      </c>
      <c r="AT118" s="370">
        <v>1586.11</v>
      </c>
      <c r="AU118" s="370">
        <v>0</v>
      </c>
      <c r="AV118" s="371">
        <v>45720</v>
      </c>
      <c r="AW118" s="369">
        <v>0</v>
      </c>
      <c r="AX118" s="370">
        <v>0</v>
      </c>
      <c r="AY118" s="370">
        <v>0</v>
      </c>
      <c r="AZ118" s="371">
        <v>0</v>
      </c>
      <c r="BA118" s="369">
        <v>10550</v>
      </c>
      <c r="BB118" s="370">
        <v>30005.88</v>
      </c>
      <c r="BC118" s="370">
        <v>15661.55</v>
      </c>
      <c r="BD118" s="371">
        <v>15343.79</v>
      </c>
      <c r="BE118" s="369">
        <v>0</v>
      </c>
      <c r="BF118" s="370">
        <v>0</v>
      </c>
      <c r="BG118" s="370">
        <v>0</v>
      </c>
      <c r="BH118" s="371">
        <v>0</v>
      </c>
      <c r="BI118" s="369">
        <v>0</v>
      </c>
      <c r="BJ118" s="370">
        <v>0</v>
      </c>
      <c r="BK118" s="370">
        <v>0</v>
      </c>
      <c r="BL118" s="371">
        <v>0</v>
      </c>
      <c r="BM118" s="369">
        <v>0</v>
      </c>
      <c r="BN118" s="370">
        <v>4931.08</v>
      </c>
      <c r="BO118" s="370">
        <v>4931.08</v>
      </c>
      <c r="BP118" s="371">
        <v>5550.78</v>
      </c>
      <c r="BQ118" s="369">
        <v>285812.19</v>
      </c>
      <c r="BR118" s="370">
        <v>309647.08</v>
      </c>
      <c r="BS118" s="370">
        <v>346189.73</v>
      </c>
      <c r="BT118" s="371">
        <v>380606.89</v>
      </c>
      <c r="BU118" s="369">
        <v>0</v>
      </c>
      <c r="BV118" s="370">
        <v>0</v>
      </c>
      <c r="BW118" s="370">
        <v>0</v>
      </c>
      <c r="BX118" s="371">
        <v>0</v>
      </c>
    </row>
    <row r="119" spans="1:76" x14ac:dyDescent="0.25">
      <c r="A119" s="1744"/>
      <c r="B119" s="1747"/>
      <c r="C119" s="1752"/>
      <c r="D119" s="1758"/>
      <c r="E119" s="1734" t="s">
        <v>94</v>
      </c>
      <c r="F119" s="1734"/>
      <c r="G119" s="358" t="s">
        <v>341</v>
      </c>
      <c r="H119" s="1129">
        <f>+'1.2.Balanço'!B67</f>
        <v>0</v>
      </c>
      <c r="I119" s="369">
        <v>0</v>
      </c>
      <c r="J119" s="370">
        <v>0</v>
      </c>
      <c r="K119" s="370">
        <v>0</v>
      </c>
      <c r="L119" s="371">
        <v>0</v>
      </c>
      <c r="M119" s="369">
        <v>0</v>
      </c>
      <c r="N119" s="370">
        <v>0</v>
      </c>
      <c r="O119" s="370">
        <v>0</v>
      </c>
      <c r="P119" s="371">
        <v>0</v>
      </c>
      <c r="Q119" s="369">
        <v>0</v>
      </c>
      <c r="R119" s="370">
        <v>0</v>
      </c>
      <c r="S119" s="370">
        <v>0</v>
      </c>
      <c r="T119" s="371">
        <v>0</v>
      </c>
      <c r="U119" s="369">
        <v>0</v>
      </c>
      <c r="V119" s="370">
        <v>0</v>
      </c>
      <c r="W119" s="370">
        <v>0</v>
      </c>
      <c r="X119" s="371">
        <v>0</v>
      </c>
      <c r="Y119" s="369">
        <v>0</v>
      </c>
      <c r="Z119" s="370">
        <v>0</v>
      </c>
      <c r="AA119" s="370">
        <v>0</v>
      </c>
      <c r="AB119" s="371">
        <v>0</v>
      </c>
      <c r="AC119" s="369">
        <v>0</v>
      </c>
      <c r="AD119" s="370">
        <v>0</v>
      </c>
      <c r="AE119" s="370">
        <v>0</v>
      </c>
      <c r="AF119" s="371">
        <v>0</v>
      </c>
      <c r="AG119" s="369">
        <v>0</v>
      </c>
      <c r="AH119" s="370">
        <v>0</v>
      </c>
      <c r="AI119" s="370">
        <v>0</v>
      </c>
      <c r="AJ119" s="371">
        <v>0</v>
      </c>
      <c r="AK119" s="369">
        <v>0</v>
      </c>
      <c r="AL119" s="370">
        <v>0</v>
      </c>
      <c r="AM119" s="370">
        <v>0</v>
      </c>
      <c r="AN119" s="371">
        <v>0</v>
      </c>
      <c r="AO119" s="369">
        <v>0</v>
      </c>
      <c r="AP119" s="370">
        <v>0</v>
      </c>
      <c r="AQ119" s="370">
        <v>0</v>
      </c>
      <c r="AR119" s="371">
        <v>0</v>
      </c>
      <c r="AS119" s="369">
        <v>0</v>
      </c>
      <c r="AT119" s="370">
        <v>0</v>
      </c>
      <c r="AU119" s="370">
        <v>0</v>
      </c>
      <c r="AV119" s="371">
        <v>0</v>
      </c>
      <c r="AW119" s="369">
        <v>0</v>
      </c>
      <c r="AX119" s="370">
        <v>0</v>
      </c>
      <c r="AY119" s="370">
        <v>0</v>
      </c>
      <c r="AZ119" s="371">
        <v>0</v>
      </c>
      <c r="BA119" s="369">
        <v>0</v>
      </c>
      <c r="BB119" s="370">
        <v>0</v>
      </c>
      <c r="BC119" s="370">
        <v>0</v>
      </c>
      <c r="BD119" s="371">
        <v>0</v>
      </c>
      <c r="BE119" s="369">
        <v>0</v>
      </c>
      <c r="BF119" s="370">
        <v>0</v>
      </c>
      <c r="BG119" s="370">
        <v>0</v>
      </c>
      <c r="BH119" s="371">
        <v>0</v>
      </c>
      <c r="BI119" s="369">
        <v>0</v>
      </c>
      <c r="BJ119" s="370">
        <v>0</v>
      </c>
      <c r="BK119" s="370">
        <v>0</v>
      </c>
      <c r="BL119" s="371">
        <v>0</v>
      </c>
      <c r="BM119" s="369">
        <v>0</v>
      </c>
      <c r="BN119" s="370">
        <v>0</v>
      </c>
      <c r="BO119" s="370">
        <v>0</v>
      </c>
      <c r="BP119" s="371">
        <v>0</v>
      </c>
      <c r="BQ119" s="369">
        <v>0</v>
      </c>
      <c r="BR119" s="370">
        <v>0</v>
      </c>
      <c r="BS119" s="370">
        <v>0</v>
      </c>
      <c r="BT119" s="371">
        <v>0</v>
      </c>
      <c r="BU119" s="369">
        <v>0</v>
      </c>
      <c r="BV119" s="370">
        <v>0</v>
      </c>
      <c r="BW119" s="370">
        <v>0</v>
      </c>
      <c r="BX119" s="371">
        <v>0</v>
      </c>
    </row>
    <row r="120" spans="1:76" x14ac:dyDescent="0.25">
      <c r="A120" s="1744"/>
      <c r="B120" s="1747"/>
      <c r="C120" s="1752"/>
      <c r="D120" s="1758"/>
      <c r="E120" s="1734" t="s">
        <v>95</v>
      </c>
      <c r="F120" s="1734"/>
      <c r="G120" s="358" t="s">
        <v>341</v>
      </c>
      <c r="H120" s="1129">
        <f>+'1.2.Balanço'!B68</f>
        <v>0</v>
      </c>
      <c r="I120" s="369">
        <v>0</v>
      </c>
      <c r="J120" s="370">
        <v>0</v>
      </c>
      <c r="K120" s="370">
        <v>0</v>
      </c>
      <c r="L120" s="371">
        <v>0</v>
      </c>
      <c r="M120" s="369">
        <v>0</v>
      </c>
      <c r="N120" s="370">
        <v>31452.880000000001</v>
      </c>
      <c r="O120" s="370">
        <v>0</v>
      </c>
      <c r="P120" s="371">
        <v>0</v>
      </c>
      <c r="Q120" s="369">
        <v>0</v>
      </c>
      <c r="R120" s="370">
        <v>0</v>
      </c>
      <c r="S120" s="370">
        <v>0</v>
      </c>
      <c r="T120" s="371">
        <v>0</v>
      </c>
      <c r="U120" s="369">
        <v>0</v>
      </c>
      <c r="V120" s="370">
        <v>0</v>
      </c>
      <c r="W120" s="370">
        <v>0</v>
      </c>
      <c r="X120" s="371">
        <v>0</v>
      </c>
      <c r="Y120" s="369">
        <v>0</v>
      </c>
      <c r="Z120" s="370">
        <v>0</v>
      </c>
      <c r="AA120" s="370">
        <v>0</v>
      </c>
      <c r="AB120" s="371">
        <v>0</v>
      </c>
      <c r="AC120" s="369">
        <v>0</v>
      </c>
      <c r="AD120" s="370">
        <v>0</v>
      </c>
      <c r="AE120" s="370">
        <v>0</v>
      </c>
      <c r="AF120" s="371">
        <v>0</v>
      </c>
      <c r="AG120" s="369">
        <v>0</v>
      </c>
      <c r="AH120" s="370">
        <v>0</v>
      </c>
      <c r="AI120" s="370">
        <v>0</v>
      </c>
      <c r="AJ120" s="371">
        <v>0</v>
      </c>
      <c r="AK120" s="369">
        <v>0</v>
      </c>
      <c r="AL120" s="370">
        <v>0</v>
      </c>
      <c r="AM120" s="370">
        <v>0</v>
      </c>
      <c r="AN120" s="371">
        <v>0</v>
      </c>
      <c r="AO120" s="369">
        <v>0</v>
      </c>
      <c r="AP120" s="370">
        <v>0</v>
      </c>
      <c r="AQ120" s="370">
        <v>0</v>
      </c>
      <c r="AR120" s="371">
        <v>0</v>
      </c>
      <c r="AS120" s="369">
        <v>0</v>
      </c>
      <c r="AT120" s="370">
        <v>0</v>
      </c>
      <c r="AU120" s="370">
        <v>0</v>
      </c>
      <c r="AV120" s="371">
        <v>0</v>
      </c>
      <c r="AW120" s="369">
        <v>0</v>
      </c>
      <c r="AX120" s="370">
        <v>0</v>
      </c>
      <c r="AY120" s="370">
        <v>0</v>
      </c>
      <c r="AZ120" s="371">
        <v>0</v>
      </c>
      <c r="BA120" s="369">
        <v>0</v>
      </c>
      <c r="BB120" s="370">
        <v>0</v>
      </c>
      <c r="BC120" s="370">
        <v>0</v>
      </c>
      <c r="BD120" s="371">
        <v>0</v>
      </c>
      <c r="BE120" s="369">
        <v>0</v>
      </c>
      <c r="BF120" s="370">
        <v>0</v>
      </c>
      <c r="BG120" s="370">
        <v>0</v>
      </c>
      <c r="BH120" s="371">
        <v>0</v>
      </c>
      <c r="BI120" s="369">
        <v>0</v>
      </c>
      <c r="BJ120" s="370">
        <v>0</v>
      </c>
      <c r="BK120" s="370">
        <v>0</v>
      </c>
      <c r="BL120" s="371">
        <v>0</v>
      </c>
      <c r="BM120" s="369">
        <v>0</v>
      </c>
      <c r="BN120" s="370">
        <v>0</v>
      </c>
      <c r="BO120" s="370">
        <v>0</v>
      </c>
      <c r="BP120" s="371">
        <v>0</v>
      </c>
      <c r="BQ120" s="369">
        <v>0</v>
      </c>
      <c r="BR120" s="370">
        <v>0</v>
      </c>
      <c r="BS120" s="370">
        <v>0</v>
      </c>
      <c r="BT120" s="371">
        <v>0</v>
      </c>
      <c r="BU120" s="369">
        <v>0</v>
      </c>
      <c r="BV120" s="370">
        <v>0</v>
      </c>
      <c r="BW120" s="370">
        <v>0</v>
      </c>
      <c r="BX120" s="371">
        <v>0</v>
      </c>
    </row>
    <row r="121" spans="1:76" ht="15.75" thickBot="1" x14ac:dyDescent="0.3">
      <c r="A121" s="1744"/>
      <c r="B121" s="1747"/>
      <c r="C121" s="1752"/>
      <c r="D121" s="1759"/>
      <c r="E121" s="1769" t="s">
        <v>96</v>
      </c>
      <c r="F121" s="1568"/>
      <c r="G121" s="380" t="s">
        <v>341</v>
      </c>
      <c r="H121" s="1129">
        <f>+'1.2.Balanço'!B69</f>
        <v>0</v>
      </c>
      <c r="I121" s="381">
        <v>0</v>
      </c>
      <c r="J121" s="382">
        <v>0</v>
      </c>
      <c r="K121" s="382">
        <v>0</v>
      </c>
      <c r="L121" s="383">
        <v>0</v>
      </c>
      <c r="M121" s="381">
        <v>0</v>
      </c>
      <c r="N121" s="382">
        <v>0</v>
      </c>
      <c r="O121" s="382">
        <v>0</v>
      </c>
      <c r="P121" s="383">
        <v>0</v>
      </c>
      <c r="Q121" s="381">
        <v>0</v>
      </c>
      <c r="R121" s="382">
        <v>0</v>
      </c>
      <c r="S121" s="382">
        <v>0</v>
      </c>
      <c r="T121" s="383">
        <v>0</v>
      </c>
      <c r="U121" s="381">
        <v>0</v>
      </c>
      <c r="V121" s="382">
        <v>0</v>
      </c>
      <c r="W121" s="382">
        <v>0</v>
      </c>
      <c r="X121" s="383">
        <v>0</v>
      </c>
      <c r="Y121" s="381">
        <v>0</v>
      </c>
      <c r="Z121" s="382">
        <v>0</v>
      </c>
      <c r="AA121" s="382">
        <v>0</v>
      </c>
      <c r="AB121" s="383">
        <v>0</v>
      </c>
      <c r="AC121" s="381">
        <v>0</v>
      </c>
      <c r="AD121" s="382">
        <v>0</v>
      </c>
      <c r="AE121" s="382">
        <v>0</v>
      </c>
      <c r="AF121" s="383">
        <v>0</v>
      </c>
      <c r="AG121" s="381">
        <v>0</v>
      </c>
      <c r="AH121" s="382">
        <v>0</v>
      </c>
      <c r="AI121" s="382">
        <v>0</v>
      </c>
      <c r="AJ121" s="383">
        <v>0</v>
      </c>
      <c r="AK121" s="381">
        <v>0</v>
      </c>
      <c r="AL121" s="382">
        <v>0</v>
      </c>
      <c r="AM121" s="382">
        <v>0</v>
      </c>
      <c r="AN121" s="383">
        <v>0</v>
      </c>
      <c r="AO121" s="381">
        <v>0</v>
      </c>
      <c r="AP121" s="382">
        <v>0</v>
      </c>
      <c r="AQ121" s="382">
        <v>0</v>
      </c>
      <c r="AR121" s="383">
        <v>0</v>
      </c>
      <c r="AS121" s="381">
        <v>0</v>
      </c>
      <c r="AT121" s="382">
        <v>0</v>
      </c>
      <c r="AU121" s="382">
        <v>0</v>
      </c>
      <c r="AV121" s="383">
        <v>0</v>
      </c>
      <c r="AW121" s="381">
        <v>0</v>
      </c>
      <c r="AX121" s="382">
        <v>0</v>
      </c>
      <c r="AY121" s="382">
        <v>0</v>
      </c>
      <c r="AZ121" s="383">
        <v>0</v>
      </c>
      <c r="BA121" s="381">
        <v>0</v>
      </c>
      <c r="BB121" s="382">
        <v>0</v>
      </c>
      <c r="BC121" s="382">
        <v>0</v>
      </c>
      <c r="BD121" s="383">
        <v>0</v>
      </c>
      <c r="BE121" s="381">
        <v>0</v>
      </c>
      <c r="BF121" s="382">
        <v>0</v>
      </c>
      <c r="BG121" s="382">
        <v>0</v>
      </c>
      <c r="BH121" s="383">
        <v>0</v>
      </c>
      <c r="BI121" s="381">
        <v>0</v>
      </c>
      <c r="BJ121" s="382">
        <v>0</v>
      </c>
      <c r="BK121" s="382">
        <v>0</v>
      </c>
      <c r="BL121" s="383">
        <v>0</v>
      </c>
      <c r="BM121" s="381">
        <v>0</v>
      </c>
      <c r="BN121" s="382">
        <v>0</v>
      </c>
      <c r="BO121" s="382">
        <v>0</v>
      </c>
      <c r="BP121" s="383">
        <v>0</v>
      </c>
      <c r="BQ121" s="381">
        <v>0</v>
      </c>
      <c r="BR121" s="382">
        <v>0</v>
      </c>
      <c r="BS121" s="382">
        <v>0</v>
      </c>
      <c r="BT121" s="383">
        <v>0</v>
      </c>
      <c r="BU121" s="381">
        <v>0</v>
      </c>
      <c r="BV121" s="382">
        <v>0</v>
      </c>
      <c r="BW121" s="382">
        <v>0</v>
      </c>
      <c r="BX121" s="383">
        <v>0</v>
      </c>
    </row>
    <row r="122" spans="1:76" s="434" customFormat="1" ht="15.75" customHeight="1" thickTop="1" thickBot="1" x14ac:dyDescent="0.3">
      <c r="A122" s="1744"/>
      <c r="B122" s="1747"/>
      <c r="C122" s="1754"/>
      <c r="D122" s="1770" t="s">
        <v>97</v>
      </c>
      <c r="E122" s="1771"/>
      <c r="F122" s="1771"/>
      <c r="G122" s="402" t="s">
        <v>341</v>
      </c>
      <c r="H122" s="1134">
        <f>SUM(H113:H121)</f>
        <v>0</v>
      </c>
      <c r="I122" s="403">
        <f>SUM(I113:I121)</f>
        <v>2891572.0989999999</v>
      </c>
      <c r="J122" s="404">
        <f t="shared" ref="J122:BQ122" si="31">SUM(J113:J121)</f>
        <v>2633257.66</v>
      </c>
      <c r="K122" s="404">
        <f t="shared" si="31"/>
        <v>3298606.29</v>
      </c>
      <c r="L122" s="405">
        <f t="shared" si="31"/>
        <v>3025077.8900000006</v>
      </c>
      <c r="M122" s="403">
        <f t="shared" si="31"/>
        <v>2183370.73</v>
      </c>
      <c r="N122" s="404">
        <f t="shared" si="31"/>
        <v>2622503.2000000002</v>
      </c>
      <c r="O122" s="404">
        <f t="shared" si="31"/>
        <v>2784298.7799999993</v>
      </c>
      <c r="P122" s="405">
        <f t="shared" si="31"/>
        <v>1888233.9800000002</v>
      </c>
      <c r="Q122" s="403">
        <f t="shared" si="31"/>
        <v>2312021.79</v>
      </c>
      <c r="R122" s="404">
        <f t="shared" si="31"/>
        <v>2664740.04</v>
      </c>
      <c r="S122" s="404">
        <f t="shared" si="31"/>
        <v>1503266.3900000001</v>
      </c>
      <c r="T122" s="405">
        <f t="shared" si="31"/>
        <v>2300022.37</v>
      </c>
      <c r="U122" s="403">
        <f t="shared" si="31"/>
        <v>4655739.05</v>
      </c>
      <c r="V122" s="404">
        <f t="shared" si="31"/>
        <v>4815512.8999999994</v>
      </c>
      <c r="W122" s="404">
        <f t="shared" si="31"/>
        <v>3411899.13</v>
      </c>
      <c r="X122" s="405">
        <f t="shared" si="31"/>
        <v>2600228.3299999996</v>
      </c>
      <c r="Y122" s="403">
        <f t="shared" si="31"/>
        <v>7214736.8899999997</v>
      </c>
      <c r="Z122" s="404">
        <f t="shared" si="31"/>
        <v>12540346.069999998</v>
      </c>
      <c r="AA122" s="404">
        <f t="shared" si="31"/>
        <v>12671337.23</v>
      </c>
      <c r="AB122" s="405">
        <f t="shared" si="31"/>
        <v>14907915.51</v>
      </c>
      <c r="AC122" s="403">
        <f t="shared" si="31"/>
        <v>2614949.77</v>
      </c>
      <c r="AD122" s="404">
        <f t="shared" si="31"/>
        <v>3804616.44</v>
      </c>
      <c r="AE122" s="404">
        <f t="shared" si="31"/>
        <v>3289564.14</v>
      </c>
      <c r="AF122" s="405">
        <f t="shared" si="31"/>
        <v>2560552.4280000003</v>
      </c>
      <c r="AG122" s="403">
        <f t="shared" si="31"/>
        <v>3968331.17</v>
      </c>
      <c r="AH122" s="404">
        <f t="shared" si="31"/>
        <v>3473866.25</v>
      </c>
      <c r="AI122" s="404">
        <f t="shared" si="31"/>
        <v>4615429.34</v>
      </c>
      <c r="AJ122" s="405">
        <f t="shared" si="31"/>
        <v>4669791.5589999994</v>
      </c>
      <c r="AK122" s="403">
        <f t="shared" si="31"/>
        <v>2512417.2600000002</v>
      </c>
      <c r="AL122" s="404">
        <f t="shared" si="31"/>
        <v>3784624.1999999997</v>
      </c>
      <c r="AM122" s="404">
        <f t="shared" si="31"/>
        <v>2721502.1</v>
      </c>
      <c r="AN122" s="405">
        <f t="shared" si="31"/>
        <v>3106628.55</v>
      </c>
      <c r="AO122" s="403">
        <f t="shared" si="31"/>
        <v>2287633.54</v>
      </c>
      <c r="AP122" s="404">
        <f t="shared" si="31"/>
        <v>2729768.6599999997</v>
      </c>
      <c r="AQ122" s="404">
        <f t="shared" si="31"/>
        <v>3673945.45</v>
      </c>
      <c r="AR122" s="405">
        <f t="shared" si="31"/>
        <v>3616225.6399999997</v>
      </c>
      <c r="AS122" s="403">
        <f t="shared" si="31"/>
        <v>7384949.79</v>
      </c>
      <c r="AT122" s="404">
        <f t="shared" si="31"/>
        <v>5713204.3700000001</v>
      </c>
      <c r="AU122" s="404">
        <f t="shared" si="31"/>
        <v>5582590.7999999998</v>
      </c>
      <c r="AV122" s="405">
        <f t="shared" si="31"/>
        <v>5047423.49</v>
      </c>
      <c r="AW122" s="403">
        <f t="shared" si="31"/>
        <v>12376263.34</v>
      </c>
      <c r="AX122" s="404">
        <f t="shared" si="31"/>
        <v>12239579.66</v>
      </c>
      <c r="AY122" s="404">
        <f t="shared" si="31"/>
        <v>12707261.140000001</v>
      </c>
      <c r="AZ122" s="405">
        <f t="shared" si="31"/>
        <v>9805938.7300000004</v>
      </c>
      <c r="BA122" s="403">
        <f t="shared" si="31"/>
        <v>5013913.4000000004</v>
      </c>
      <c r="BB122" s="404">
        <f t="shared" si="31"/>
        <v>6425395.9100000001</v>
      </c>
      <c r="BC122" s="404">
        <f t="shared" si="31"/>
        <v>6270265.4299999997</v>
      </c>
      <c r="BD122" s="405">
        <f t="shared" si="31"/>
        <v>6835509.6900000004</v>
      </c>
      <c r="BE122" s="403">
        <f t="shared" si="31"/>
        <v>942459.86999999988</v>
      </c>
      <c r="BF122" s="404">
        <f t="shared" si="31"/>
        <v>2095714.4700000002</v>
      </c>
      <c r="BG122" s="404">
        <f t="shared" si="31"/>
        <v>2169280.9899999998</v>
      </c>
      <c r="BH122" s="405">
        <f t="shared" si="31"/>
        <v>2616770.81</v>
      </c>
      <c r="BI122" s="403">
        <f t="shared" si="31"/>
        <v>4044001.7199999997</v>
      </c>
      <c r="BJ122" s="404">
        <f t="shared" si="31"/>
        <v>2574501.34</v>
      </c>
      <c r="BK122" s="404">
        <f t="shared" si="31"/>
        <v>2526866.5</v>
      </c>
      <c r="BL122" s="405">
        <f t="shared" si="31"/>
        <v>2213399.7999999998</v>
      </c>
      <c r="BM122" s="403">
        <f t="shared" si="31"/>
        <v>3177050.66</v>
      </c>
      <c r="BN122" s="404">
        <f t="shared" si="31"/>
        <v>2272286.9</v>
      </c>
      <c r="BO122" s="404">
        <f t="shared" si="31"/>
        <v>2106957.7000000002</v>
      </c>
      <c r="BP122" s="405">
        <f t="shared" si="31"/>
        <v>1702332.5800000003</v>
      </c>
      <c r="BQ122" s="403">
        <f t="shared" si="31"/>
        <v>5821195.6000000006</v>
      </c>
      <c r="BR122" s="404">
        <f t="shared" ref="BR122:BX122" si="32">SUM(BR113:BR121)</f>
        <v>5862123.4199999999</v>
      </c>
      <c r="BS122" s="404">
        <f t="shared" si="32"/>
        <v>5149074.16</v>
      </c>
      <c r="BT122" s="405">
        <f t="shared" si="32"/>
        <v>3476967.7100000004</v>
      </c>
      <c r="BU122" s="403">
        <f t="shared" si="32"/>
        <v>1990329.2199999997</v>
      </c>
      <c r="BV122" s="404">
        <f t="shared" si="32"/>
        <v>2292101.54</v>
      </c>
      <c r="BW122" s="404">
        <f t="shared" si="32"/>
        <v>3787523.48</v>
      </c>
      <c r="BX122" s="405">
        <f t="shared" si="32"/>
        <v>2467092.2999999998</v>
      </c>
    </row>
    <row r="123" spans="1:76" s="434" customFormat="1" ht="16.5" customHeight="1" thickTop="1" thickBot="1" x14ac:dyDescent="0.3">
      <c r="A123" s="1744"/>
      <c r="B123" s="1748"/>
      <c r="C123" s="1784" t="s">
        <v>98</v>
      </c>
      <c r="D123" s="1785"/>
      <c r="E123" s="1785"/>
      <c r="F123" s="1785"/>
      <c r="G123" s="384" t="s">
        <v>341</v>
      </c>
      <c r="H123" s="1135">
        <f>+H112+H122</f>
        <v>0</v>
      </c>
      <c r="I123" s="385">
        <f>+I112+I122</f>
        <v>15564668.468999999</v>
      </c>
      <c r="J123" s="386">
        <f t="shared" ref="J123:BQ123" si="33">+J112+J122</f>
        <v>16244396.699999999</v>
      </c>
      <c r="K123" s="386">
        <f t="shared" si="33"/>
        <v>16373039.760000002</v>
      </c>
      <c r="L123" s="387">
        <f t="shared" si="33"/>
        <v>15409695.74</v>
      </c>
      <c r="M123" s="385">
        <f t="shared" si="33"/>
        <v>2550657.94</v>
      </c>
      <c r="N123" s="386">
        <f t="shared" si="33"/>
        <v>5007190.7200000007</v>
      </c>
      <c r="O123" s="386">
        <f t="shared" si="33"/>
        <v>4404899.1199999992</v>
      </c>
      <c r="P123" s="387">
        <f t="shared" si="33"/>
        <v>4687829.1100000003</v>
      </c>
      <c r="Q123" s="385">
        <f t="shared" si="33"/>
        <v>3229831.77</v>
      </c>
      <c r="R123" s="386">
        <f t="shared" si="33"/>
        <v>3413141.68</v>
      </c>
      <c r="S123" s="386">
        <f t="shared" si="33"/>
        <v>2236753.8200000003</v>
      </c>
      <c r="T123" s="387">
        <f t="shared" si="33"/>
        <v>3255395.71</v>
      </c>
      <c r="U123" s="385">
        <f t="shared" si="33"/>
        <v>5684999.4299999997</v>
      </c>
      <c r="V123" s="386">
        <f t="shared" si="33"/>
        <v>5844773.2799999993</v>
      </c>
      <c r="W123" s="386">
        <f t="shared" si="33"/>
        <v>4441159.51</v>
      </c>
      <c r="X123" s="387">
        <f t="shared" si="33"/>
        <v>3629488.7099999995</v>
      </c>
      <c r="Y123" s="385">
        <f t="shared" si="33"/>
        <v>10090527.9</v>
      </c>
      <c r="Z123" s="386">
        <f t="shared" si="33"/>
        <v>20107497.279999997</v>
      </c>
      <c r="AA123" s="386">
        <f t="shared" si="33"/>
        <v>24428164.23</v>
      </c>
      <c r="AB123" s="387">
        <f t="shared" si="33"/>
        <v>30988133.899999999</v>
      </c>
      <c r="AC123" s="385">
        <f t="shared" si="33"/>
        <v>5874770.4199999999</v>
      </c>
      <c r="AD123" s="386">
        <f t="shared" si="33"/>
        <v>6462281.8200000003</v>
      </c>
      <c r="AE123" s="386">
        <f t="shared" si="33"/>
        <v>5962635.3200000003</v>
      </c>
      <c r="AF123" s="387">
        <f t="shared" si="33"/>
        <v>5288767.9180000005</v>
      </c>
      <c r="AG123" s="385">
        <f t="shared" si="33"/>
        <v>6026216.3799999999</v>
      </c>
      <c r="AH123" s="386">
        <f t="shared" si="33"/>
        <v>5726735.1299999999</v>
      </c>
      <c r="AI123" s="386">
        <f t="shared" si="33"/>
        <v>5849174.6600000001</v>
      </c>
      <c r="AJ123" s="387">
        <f t="shared" si="33"/>
        <v>6181376.7189999996</v>
      </c>
      <c r="AK123" s="385">
        <f t="shared" si="33"/>
        <v>4981652.37</v>
      </c>
      <c r="AL123" s="386">
        <f t="shared" si="33"/>
        <v>5995874.6600000001</v>
      </c>
      <c r="AM123" s="386">
        <f t="shared" si="33"/>
        <v>5633401.5500000007</v>
      </c>
      <c r="AN123" s="387">
        <f t="shared" si="33"/>
        <v>5904886.04</v>
      </c>
      <c r="AO123" s="385">
        <f t="shared" si="33"/>
        <v>4246818.96</v>
      </c>
      <c r="AP123" s="386">
        <f t="shared" si="33"/>
        <v>3881880.63</v>
      </c>
      <c r="AQ123" s="386">
        <f t="shared" si="33"/>
        <v>8236262.1100000003</v>
      </c>
      <c r="AR123" s="387">
        <f t="shared" si="33"/>
        <v>8550284.6499999985</v>
      </c>
      <c r="AS123" s="385">
        <f t="shared" si="33"/>
        <v>14946111.82</v>
      </c>
      <c r="AT123" s="386">
        <f t="shared" si="33"/>
        <v>14346834.039999999</v>
      </c>
      <c r="AU123" s="386">
        <f t="shared" si="33"/>
        <v>13652645.98</v>
      </c>
      <c r="AV123" s="387">
        <f t="shared" si="33"/>
        <v>12838789.84</v>
      </c>
      <c r="AW123" s="385">
        <f t="shared" si="33"/>
        <v>19292759.149999999</v>
      </c>
      <c r="AX123" s="386">
        <f t="shared" si="33"/>
        <v>19038327.189999998</v>
      </c>
      <c r="AY123" s="386">
        <f t="shared" si="33"/>
        <v>19693209.609999999</v>
      </c>
      <c r="AZ123" s="387">
        <f t="shared" si="33"/>
        <v>19679277.719999999</v>
      </c>
      <c r="BA123" s="385">
        <f t="shared" si="33"/>
        <v>13073040.140000001</v>
      </c>
      <c r="BB123" s="386">
        <f t="shared" si="33"/>
        <v>11867611.280000001</v>
      </c>
      <c r="BC123" s="386">
        <f t="shared" si="33"/>
        <v>11114417.23</v>
      </c>
      <c r="BD123" s="387">
        <f t="shared" si="33"/>
        <v>11368696.16</v>
      </c>
      <c r="BE123" s="385">
        <f t="shared" si="33"/>
        <v>2245319.0999999996</v>
      </c>
      <c r="BF123" s="386">
        <f t="shared" si="33"/>
        <v>3398573.7</v>
      </c>
      <c r="BG123" s="386">
        <f t="shared" si="33"/>
        <v>3472140.2199999997</v>
      </c>
      <c r="BH123" s="387">
        <f t="shared" si="33"/>
        <v>3984192.04</v>
      </c>
      <c r="BI123" s="385">
        <f t="shared" si="33"/>
        <v>4044001.7199999997</v>
      </c>
      <c r="BJ123" s="386">
        <f t="shared" si="33"/>
        <v>2777705.23</v>
      </c>
      <c r="BK123" s="386">
        <f t="shared" si="33"/>
        <v>2863047.4</v>
      </c>
      <c r="BL123" s="387">
        <f t="shared" si="33"/>
        <v>2437282.75</v>
      </c>
      <c r="BM123" s="385">
        <f t="shared" si="33"/>
        <v>3403213.52</v>
      </c>
      <c r="BN123" s="386">
        <f t="shared" si="33"/>
        <v>2330982.9699999997</v>
      </c>
      <c r="BO123" s="386">
        <f t="shared" si="33"/>
        <v>2162457.7000000002</v>
      </c>
      <c r="BP123" s="387">
        <f t="shared" si="33"/>
        <v>1757832.5800000003</v>
      </c>
      <c r="BQ123" s="385">
        <f t="shared" si="33"/>
        <v>7965726.1800000006</v>
      </c>
      <c r="BR123" s="386">
        <f t="shared" ref="BR123:BX123" si="34">+BR112+BR122</f>
        <v>9805777.9199999999</v>
      </c>
      <c r="BS123" s="386">
        <f t="shared" si="34"/>
        <v>12161405.390000001</v>
      </c>
      <c r="BT123" s="387">
        <f t="shared" si="34"/>
        <v>13425457.240000002</v>
      </c>
      <c r="BU123" s="385">
        <f t="shared" si="34"/>
        <v>3278229.8</v>
      </c>
      <c r="BV123" s="386">
        <f t="shared" si="34"/>
        <v>3342195.98</v>
      </c>
      <c r="BW123" s="386">
        <f t="shared" si="34"/>
        <v>5317830.0600000005</v>
      </c>
      <c r="BX123" s="387">
        <f t="shared" si="34"/>
        <v>4072963.7299999995</v>
      </c>
    </row>
    <row r="124" spans="1:76" ht="19.5" thickBot="1" x14ac:dyDescent="0.35">
      <c r="A124" s="1745"/>
      <c r="B124" s="1786" t="s">
        <v>387</v>
      </c>
      <c r="C124" s="1787"/>
      <c r="D124" s="1787"/>
      <c r="E124" s="1787"/>
      <c r="F124" s="1787"/>
      <c r="G124" s="1102" t="s">
        <v>341</v>
      </c>
      <c r="H124" s="1133">
        <f t="shared" ref="H124:AN124" si="35">+H106+H123</f>
        <v>0</v>
      </c>
      <c r="I124" s="1103">
        <f t="shared" si="35"/>
        <v>19841206.458999999</v>
      </c>
      <c r="J124" s="1104">
        <f t="shared" si="35"/>
        <v>20449941.870000001</v>
      </c>
      <c r="K124" s="1104">
        <f t="shared" si="35"/>
        <v>21283364</v>
      </c>
      <c r="L124" s="1105">
        <f t="shared" si="35"/>
        <v>23004428.468000002</v>
      </c>
      <c r="M124" s="1103">
        <f t="shared" si="35"/>
        <v>3943150.1199999996</v>
      </c>
      <c r="N124" s="1104">
        <f t="shared" si="35"/>
        <v>6715628.040000001</v>
      </c>
      <c r="O124" s="1104">
        <f t="shared" si="35"/>
        <v>6470043.459999999</v>
      </c>
      <c r="P124" s="1105">
        <f t="shared" si="35"/>
        <v>7160985.7599999998</v>
      </c>
      <c r="Q124" s="1103">
        <f t="shared" si="35"/>
        <v>3755964.2800000003</v>
      </c>
      <c r="R124" s="1104">
        <f t="shared" si="35"/>
        <v>3962090.1100000003</v>
      </c>
      <c r="S124" s="1104">
        <f t="shared" si="35"/>
        <v>2855100.79</v>
      </c>
      <c r="T124" s="1105">
        <f t="shared" si="35"/>
        <v>3986575.57</v>
      </c>
      <c r="U124" s="1103">
        <f t="shared" si="35"/>
        <v>8367493.96</v>
      </c>
      <c r="V124" s="1104">
        <f t="shared" si="35"/>
        <v>9054028.8790000007</v>
      </c>
      <c r="W124" s="1104">
        <f t="shared" si="35"/>
        <v>8328480.9299999997</v>
      </c>
      <c r="X124" s="1105">
        <f t="shared" si="35"/>
        <v>7886668.2300000004</v>
      </c>
      <c r="Y124" s="1103">
        <f t="shared" si="35"/>
        <v>14759004.130000001</v>
      </c>
      <c r="Z124" s="1104">
        <f t="shared" si="35"/>
        <v>29403500.029999997</v>
      </c>
      <c r="AA124" s="1104">
        <f t="shared" si="35"/>
        <v>37045585.899999999</v>
      </c>
      <c r="AB124" s="1105">
        <f t="shared" si="35"/>
        <v>49558036.079999998</v>
      </c>
      <c r="AC124" s="1103">
        <f t="shared" si="35"/>
        <v>8900547.6099999994</v>
      </c>
      <c r="AD124" s="1104">
        <f t="shared" si="35"/>
        <v>9223117.6799999997</v>
      </c>
      <c r="AE124" s="1104">
        <f t="shared" si="35"/>
        <v>8840581.2300000004</v>
      </c>
      <c r="AF124" s="1105">
        <f t="shared" si="35"/>
        <v>8190025.2880000006</v>
      </c>
      <c r="AG124" s="1103">
        <f t="shared" si="35"/>
        <v>5511917.1600000001</v>
      </c>
      <c r="AH124" s="1104">
        <f t="shared" si="35"/>
        <v>5594509.8999999994</v>
      </c>
      <c r="AI124" s="1104">
        <f t="shared" si="35"/>
        <v>7992149.6100000003</v>
      </c>
      <c r="AJ124" s="1105">
        <f t="shared" si="35"/>
        <v>9414504.1689999998</v>
      </c>
      <c r="AK124" s="1103">
        <f t="shared" si="35"/>
        <v>14584681.809999999</v>
      </c>
      <c r="AL124" s="1104">
        <f t="shared" si="35"/>
        <v>14944388.17</v>
      </c>
      <c r="AM124" s="1104">
        <f t="shared" si="35"/>
        <v>14630061.389</v>
      </c>
      <c r="AN124" s="1105">
        <f t="shared" si="35"/>
        <v>15092316.359999999</v>
      </c>
      <c r="AO124" s="1103">
        <f t="shared" ref="AO124:BP124" si="36">+AO106+AO123</f>
        <v>6699660.9799999995</v>
      </c>
      <c r="AP124" s="1104">
        <f t="shared" si="36"/>
        <v>5974522.2100000009</v>
      </c>
      <c r="AQ124" s="1104">
        <f t="shared" si="36"/>
        <v>10378359.75</v>
      </c>
      <c r="AR124" s="1105">
        <f t="shared" si="36"/>
        <v>10730595.809999999</v>
      </c>
      <c r="AS124" s="1103">
        <f t="shared" si="36"/>
        <v>27169582.810000002</v>
      </c>
      <c r="AT124" s="1104">
        <f t="shared" si="36"/>
        <v>26841665.309999999</v>
      </c>
      <c r="AU124" s="1104">
        <f t="shared" si="36"/>
        <v>26099518.050000004</v>
      </c>
      <c r="AV124" s="1105">
        <f t="shared" si="36"/>
        <v>25101109.420000002</v>
      </c>
      <c r="AW124" s="1103">
        <f t="shared" si="36"/>
        <v>24980815.779999997</v>
      </c>
      <c r="AX124" s="1104">
        <f t="shared" si="36"/>
        <v>24698437.689999998</v>
      </c>
      <c r="AY124" s="1104">
        <f t="shared" si="36"/>
        <v>25380760.219999999</v>
      </c>
      <c r="AZ124" s="1105">
        <f t="shared" si="36"/>
        <v>25493830.199999999</v>
      </c>
      <c r="BA124" s="1103">
        <f t="shared" si="36"/>
        <v>21801317.280000001</v>
      </c>
      <c r="BB124" s="1104">
        <f t="shared" si="36"/>
        <v>25128236.080000002</v>
      </c>
      <c r="BC124" s="1104">
        <f t="shared" si="36"/>
        <v>31686772.890000001</v>
      </c>
      <c r="BD124" s="1105">
        <f t="shared" si="36"/>
        <v>35829718.060000002</v>
      </c>
      <c r="BE124" s="1103">
        <f t="shared" si="36"/>
        <v>7694552.2999999989</v>
      </c>
      <c r="BF124" s="1104">
        <f t="shared" si="36"/>
        <v>9572275.0600000005</v>
      </c>
      <c r="BG124" s="1104">
        <f t="shared" si="36"/>
        <v>10615553.02</v>
      </c>
      <c r="BH124" s="1105">
        <f t="shared" si="36"/>
        <v>12022267.75</v>
      </c>
      <c r="BI124" s="1103">
        <f t="shared" si="36"/>
        <v>13964057.699999999</v>
      </c>
      <c r="BJ124" s="1104">
        <f t="shared" si="36"/>
        <v>12902671.16</v>
      </c>
      <c r="BK124" s="1104">
        <f t="shared" si="36"/>
        <v>11733183.84</v>
      </c>
      <c r="BL124" s="1105">
        <f t="shared" si="36"/>
        <v>10477866.9</v>
      </c>
      <c r="BM124" s="1103">
        <f t="shared" si="36"/>
        <v>7559498.9000000004</v>
      </c>
      <c r="BN124" s="1104">
        <f t="shared" si="36"/>
        <v>7313081.9299999997</v>
      </c>
      <c r="BO124" s="1104">
        <f t="shared" si="36"/>
        <v>8303745.3900000006</v>
      </c>
      <c r="BP124" s="1105">
        <f t="shared" si="36"/>
        <v>8571661.9000000004</v>
      </c>
      <c r="BQ124" s="1103">
        <f t="shared" ref="BQ124:BX124" si="37">+BQ106+BQ123</f>
        <v>12753553.09</v>
      </c>
      <c r="BR124" s="1104">
        <f t="shared" si="37"/>
        <v>15886320.67</v>
      </c>
      <c r="BS124" s="1104">
        <f t="shared" si="37"/>
        <v>19425344.68</v>
      </c>
      <c r="BT124" s="1105">
        <f t="shared" si="37"/>
        <v>21744851.790000003</v>
      </c>
      <c r="BU124" s="1103">
        <f t="shared" si="37"/>
        <v>18613091.989999998</v>
      </c>
      <c r="BV124" s="1104">
        <f t="shared" si="37"/>
        <v>19554744.220000003</v>
      </c>
      <c r="BW124" s="1104">
        <f t="shared" si="37"/>
        <v>23000768.289999999</v>
      </c>
      <c r="BX124" s="1105">
        <f t="shared" si="37"/>
        <v>23574189.279999997</v>
      </c>
    </row>
    <row r="125" spans="1:76" ht="9.75" customHeight="1" thickBot="1" x14ac:dyDescent="0.35">
      <c r="A125" s="394"/>
      <c r="B125" s="406"/>
      <c r="C125" s="406"/>
      <c r="D125" s="406"/>
      <c r="E125" s="406"/>
      <c r="F125" s="406"/>
      <c r="G125" s="407"/>
      <c r="H125" s="407"/>
      <c r="I125" s="408"/>
      <c r="J125" s="408"/>
      <c r="K125" s="408"/>
      <c r="L125" s="408"/>
      <c r="M125" s="409"/>
      <c r="N125" s="409"/>
      <c r="O125" s="409"/>
      <c r="P125" s="409"/>
      <c r="Q125" s="409"/>
      <c r="R125" s="409"/>
      <c r="S125" s="409"/>
      <c r="T125" s="409"/>
      <c r="U125" s="409"/>
      <c r="V125" s="409"/>
      <c r="W125" s="409"/>
      <c r="X125" s="409"/>
      <c r="Y125" s="409"/>
      <c r="Z125" s="409"/>
      <c r="AA125" s="409"/>
      <c r="AB125" s="409"/>
      <c r="AC125" s="409"/>
      <c r="AD125" s="409"/>
      <c r="AE125" s="409"/>
      <c r="AF125" s="409"/>
      <c r="AG125" s="409"/>
      <c r="AH125" s="409"/>
      <c r="AI125" s="409"/>
      <c r="AJ125" s="409"/>
      <c r="AK125" s="409"/>
      <c r="AL125" s="409"/>
      <c r="AM125" s="409"/>
      <c r="AN125" s="409"/>
      <c r="AO125" s="409"/>
      <c r="AP125" s="409"/>
      <c r="AQ125" s="409"/>
      <c r="AR125" s="409"/>
      <c r="AS125" s="409"/>
      <c r="AT125" s="409"/>
      <c r="AU125" s="409"/>
      <c r="AV125" s="409"/>
      <c r="AW125" s="409"/>
      <c r="AX125" s="409"/>
      <c r="AY125" s="409"/>
      <c r="AZ125" s="409"/>
      <c r="BA125" s="409"/>
      <c r="BB125" s="409"/>
      <c r="BC125" s="409"/>
      <c r="BD125" s="409"/>
      <c r="BE125" s="409"/>
      <c r="BF125" s="409"/>
      <c r="BG125" s="409"/>
      <c r="BH125" s="409"/>
      <c r="BI125" s="409"/>
      <c r="BJ125" s="409"/>
      <c r="BK125" s="409"/>
      <c r="BL125" s="409"/>
      <c r="BM125" s="409"/>
      <c r="BN125" s="409"/>
      <c r="BO125" s="409"/>
      <c r="BP125" s="409"/>
      <c r="BQ125" s="409"/>
      <c r="BR125" s="409"/>
      <c r="BS125" s="409"/>
      <c r="BT125" s="409"/>
      <c r="BU125" s="409"/>
      <c r="BV125" s="409"/>
      <c r="BW125" s="409"/>
      <c r="BX125" s="409"/>
    </row>
    <row r="126" spans="1:76" ht="19.5" customHeight="1" thickBot="1" x14ac:dyDescent="0.4">
      <c r="A126" s="1790" t="s">
        <v>424</v>
      </c>
      <c r="B126" s="1791"/>
      <c r="C126" s="1791"/>
      <c r="D126" s="1791"/>
      <c r="E126" s="1791"/>
      <c r="F126" s="1791"/>
      <c r="G126" s="1791"/>
      <c r="H126" s="1096"/>
      <c r="I126" s="1792"/>
      <c r="J126" s="1792"/>
      <c r="K126" s="1792"/>
      <c r="L126" s="1792"/>
      <c r="M126" s="1793"/>
      <c r="N126" s="1793"/>
      <c r="O126" s="1793"/>
      <c r="P126" s="1793"/>
      <c r="Q126" s="1793"/>
      <c r="R126" s="1793"/>
      <c r="S126" s="1793"/>
      <c r="T126" s="1793"/>
      <c r="U126" s="1793"/>
      <c r="V126" s="1793"/>
      <c r="W126" s="1793"/>
      <c r="X126" s="1793"/>
      <c r="Y126" s="1793"/>
      <c r="Z126" s="1793"/>
      <c r="AA126" s="1793"/>
      <c r="AB126" s="1793"/>
      <c r="AC126" s="1793"/>
      <c r="AD126" s="1793"/>
      <c r="AE126" s="1793"/>
      <c r="AF126" s="1793"/>
      <c r="AG126" s="1793"/>
      <c r="AH126" s="1793"/>
      <c r="AI126" s="1793"/>
      <c r="AJ126" s="1793"/>
      <c r="AK126" s="1793"/>
      <c r="AL126" s="1793"/>
      <c r="AM126" s="1793"/>
      <c r="AN126" s="1793"/>
      <c r="AO126" s="1793"/>
      <c r="AP126" s="1793"/>
      <c r="AQ126" s="1793"/>
      <c r="AR126" s="1793"/>
      <c r="AS126" s="1793"/>
      <c r="AT126" s="1793"/>
      <c r="AU126" s="1793"/>
      <c r="AV126" s="1793"/>
      <c r="AW126" s="1793"/>
      <c r="AX126" s="1793"/>
      <c r="AY126" s="1793"/>
      <c r="AZ126" s="1793"/>
      <c r="BA126" s="1793"/>
      <c r="BB126" s="1793"/>
      <c r="BC126" s="1793"/>
      <c r="BD126" s="1793"/>
      <c r="BE126" s="1793"/>
      <c r="BF126" s="1793"/>
      <c r="BG126" s="1793"/>
      <c r="BH126" s="1793"/>
      <c r="BI126" s="1793"/>
      <c r="BJ126" s="1793"/>
      <c r="BK126" s="1793"/>
      <c r="BL126" s="1793"/>
      <c r="BM126" s="1793"/>
      <c r="BN126" s="1793"/>
      <c r="BO126" s="1793"/>
      <c r="BP126" s="1793"/>
      <c r="BQ126" s="1793"/>
      <c r="BR126" s="1793"/>
      <c r="BS126" s="1793"/>
      <c r="BT126" s="1793"/>
      <c r="BU126" s="1793"/>
      <c r="BV126" s="1793"/>
      <c r="BW126" s="1793"/>
      <c r="BX126" s="1793"/>
    </row>
    <row r="127" spans="1:76" x14ac:dyDescent="0.25">
      <c r="A127" s="1772" t="s">
        <v>423</v>
      </c>
      <c r="B127" s="1764" t="s">
        <v>388</v>
      </c>
      <c r="C127" s="1764"/>
      <c r="D127" s="1764"/>
      <c r="E127" s="1764"/>
      <c r="F127" s="1764"/>
      <c r="G127" s="1122" t="s">
        <v>389</v>
      </c>
      <c r="H127" s="1114">
        <f>+'1.1.Ficha Emp'!D10</f>
        <v>30</v>
      </c>
      <c r="I127" s="410">
        <v>52</v>
      </c>
      <c r="J127" s="411">
        <v>48</v>
      </c>
      <c r="K127" s="411">
        <v>46</v>
      </c>
      <c r="L127" s="412">
        <v>45</v>
      </c>
      <c r="M127" s="410">
        <v>35</v>
      </c>
      <c r="N127" s="411">
        <v>35</v>
      </c>
      <c r="O127" s="411">
        <v>35</v>
      </c>
      <c r="P127" s="412">
        <v>35</v>
      </c>
      <c r="Q127" s="410">
        <v>41</v>
      </c>
      <c r="R127" s="411">
        <v>47</v>
      </c>
      <c r="S127" s="411">
        <v>54</v>
      </c>
      <c r="T127" s="412">
        <v>65</v>
      </c>
      <c r="U127" s="410">
        <v>38</v>
      </c>
      <c r="V127" s="411">
        <v>48</v>
      </c>
      <c r="W127" s="411">
        <v>57</v>
      </c>
      <c r="X127" s="412">
        <v>65</v>
      </c>
      <c r="Y127" s="410">
        <v>53</v>
      </c>
      <c r="Z127" s="411">
        <v>73</v>
      </c>
      <c r="AA127" s="411">
        <v>113</v>
      </c>
      <c r="AB127" s="412">
        <v>147</v>
      </c>
      <c r="AC127" s="410">
        <v>142</v>
      </c>
      <c r="AD127" s="411">
        <v>138</v>
      </c>
      <c r="AE127" s="411">
        <v>120</v>
      </c>
      <c r="AF127" s="412">
        <v>117</v>
      </c>
      <c r="AG127" s="410">
        <v>24</v>
      </c>
      <c r="AH127" s="411">
        <v>21</v>
      </c>
      <c r="AI127" s="411">
        <v>30</v>
      </c>
      <c r="AJ127" s="412">
        <v>28</v>
      </c>
      <c r="AK127" s="410">
        <v>25</v>
      </c>
      <c r="AL127" s="411">
        <v>22</v>
      </c>
      <c r="AM127" s="411">
        <v>25</v>
      </c>
      <c r="AN127" s="412">
        <v>29</v>
      </c>
      <c r="AO127" s="410">
        <v>32</v>
      </c>
      <c r="AP127" s="411">
        <v>27</v>
      </c>
      <c r="AQ127" s="411">
        <v>47</v>
      </c>
      <c r="AR127" s="412">
        <v>68</v>
      </c>
      <c r="AS127" s="410">
        <v>46</v>
      </c>
      <c r="AT127" s="411">
        <v>77</v>
      </c>
      <c r="AU127" s="411">
        <v>85</v>
      </c>
      <c r="AV127" s="412">
        <v>80</v>
      </c>
      <c r="AW127" s="410">
        <v>107</v>
      </c>
      <c r="AX127" s="411">
        <v>111</v>
      </c>
      <c r="AY127" s="411">
        <v>123</v>
      </c>
      <c r="AZ127" s="412">
        <v>130</v>
      </c>
      <c r="BA127" s="410">
        <v>34</v>
      </c>
      <c r="BB127" s="411">
        <v>36</v>
      </c>
      <c r="BC127" s="411">
        <v>41</v>
      </c>
      <c r="BD127" s="412">
        <v>44</v>
      </c>
      <c r="BE127" s="410">
        <v>37</v>
      </c>
      <c r="BF127" s="411">
        <v>40</v>
      </c>
      <c r="BG127" s="411">
        <v>42</v>
      </c>
      <c r="BH127" s="412">
        <v>44</v>
      </c>
      <c r="BI127" s="410">
        <v>82</v>
      </c>
      <c r="BJ127" s="411">
        <v>78</v>
      </c>
      <c r="BK127" s="411">
        <v>79</v>
      </c>
      <c r="BL127" s="412">
        <v>80</v>
      </c>
      <c r="BM127" s="410">
        <v>68</v>
      </c>
      <c r="BN127" s="411">
        <v>71</v>
      </c>
      <c r="BO127" s="411">
        <v>72</v>
      </c>
      <c r="BP127" s="412">
        <v>73</v>
      </c>
      <c r="BQ127" s="410">
        <v>170</v>
      </c>
      <c r="BR127" s="411">
        <v>189</v>
      </c>
      <c r="BS127" s="411">
        <v>191</v>
      </c>
      <c r="BT127" s="412">
        <v>205</v>
      </c>
      <c r="BU127" s="410">
        <v>100</v>
      </c>
      <c r="BV127" s="411">
        <v>105</v>
      </c>
      <c r="BW127" s="411">
        <v>107</v>
      </c>
      <c r="BX127" s="412">
        <v>106</v>
      </c>
    </row>
    <row r="128" spans="1:76" x14ac:dyDescent="0.25">
      <c r="A128" s="1772"/>
      <c r="B128" s="1764" t="s">
        <v>390</v>
      </c>
      <c r="C128" s="1764"/>
      <c r="D128" s="1764"/>
      <c r="E128" s="1764"/>
      <c r="F128" s="1764"/>
      <c r="G128" s="358" t="s">
        <v>341</v>
      </c>
      <c r="H128" s="1115">
        <f>+H11+H14</f>
        <v>0</v>
      </c>
      <c r="I128" s="369">
        <f>+I11+I14</f>
        <v>5081898.99</v>
      </c>
      <c r="J128" s="370">
        <f t="shared" ref="J128:AN128" si="38">+J11+J14</f>
        <v>4880997.49</v>
      </c>
      <c r="K128" s="370">
        <f t="shared" si="38"/>
        <v>5627488.0999999996</v>
      </c>
      <c r="L128" s="371">
        <f t="shared" si="38"/>
        <v>8328607.7800000003</v>
      </c>
      <c r="M128" s="369">
        <f t="shared" si="38"/>
        <v>3328203.63</v>
      </c>
      <c r="N128" s="370">
        <f t="shared" si="38"/>
        <v>3001239.76</v>
      </c>
      <c r="O128" s="370">
        <f t="shared" si="38"/>
        <v>4341185.37</v>
      </c>
      <c r="P128" s="371">
        <f t="shared" si="38"/>
        <v>5428730.4500000002</v>
      </c>
      <c r="Q128" s="369">
        <f t="shared" si="38"/>
        <v>3441923.4499999997</v>
      </c>
      <c r="R128" s="370">
        <f t="shared" si="38"/>
        <v>4308968.37</v>
      </c>
      <c r="S128" s="370">
        <f t="shared" si="38"/>
        <v>4285367.3</v>
      </c>
      <c r="T128" s="371">
        <f t="shared" si="38"/>
        <v>5562007.9900000002</v>
      </c>
      <c r="U128" s="369">
        <f t="shared" si="38"/>
        <v>5012066.3199999994</v>
      </c>
      <c r="V128" s="370">
        <f t="shared" si="38"/>
        <v>5000106.47</v>
      </c>
      <c r="W128" s="370">
        <f t="shared" si="38"/>
        <v>5798668.6400000006</v>
      </c>
      <c r="X128" s="371">
        <f t="shared" si="38"/>
        <v>5520455.5499999998</v>
      </c>
      <c r="Y128" s="369">
        <f t="shared" si="38"/>
        <v>11243760.280000001</v>
      </c>
      <c r="Z128" s="370">
        <f t="shared" si="38"/>
        <v>20099928.850000001</v>
      </c>
      <c r="AA128" s="370">
        <f t="shared" si="38"/>
        <v>26241960.669999998</v>
      </c>
      <c r="AB128" s="371">
        <f t="shared" si="38"/>
        <v>30950341.800000001</v>
      </c>
      <c r="AC128" s="369">
        <f t="shared" si="38"/>
        <v>8301370.0200000005</v>
      </c>
      <c r="AD128" s="370">
        <f t="shared" si="38"/>
        <v>8480917.6600000001</v>
      </c>
      <c r="AE128" s="370">
        <f t="shared" si="38"/>
        <v>7465409.9300000006</v>
      </c>
      <c r="AF128" s="371">
        <f t="shared" si="38"/>
        <v>5756169.6900000004</v>
      </c>
      <c r="AG128" s="369">
        <f t="shared" si="38"/>
        <v>2910927.72</v>
      </c>
      <c r="AH128" s="370">
        <f t="shared" si="38"/>
        <v>3257830.58</v>
      </c>
      <c r="AI128" s="370">
        <f t="shared" si="38"/>
        <v>6959905.5999999996</v>
      </c>
      <c r="AJ128" s="371">
        <f t="shared" si="38"/>
        <v>9333125.3699999992</v>
      </c>
      <c r="AK128" s="369">
        <f t="shared" si="38"/>
        <v>5789849.1500000004</v>
      </c>
      <c r="AL128" s="370">
        <f t="shared" si="38"/>
        <v>6090375.46</v>
      </c>
      <c r="AM128" s="370">
        <f t="shared" si="38"/>
        <v>6393313.6200000001</v>
      </c>
      <c r="AN128" s="371">
        <f t="shared" si="38"/>
        <v>7630879.3799999999</v>
      </c>
      <c r="AO128" s="369">
        <f t="shared" ref="AO128:BP128" si="39">+AO11+AO14</f>
        <v>3387831.23</v>
      </c>
      <c r="AP128" s="370">
        <f t="shared" si="39"/>
        <v>2192065.02</v>
      </c>
      <c r="AQ128" s="370">
        <f t="shared" si="39"/>
        <v>6941046.0199999996</v>
      </c>
      <c r="AR128" s="371">
        <f t="shared" si="39"/>
        <v>8747937.3399999999</v>
      </c>
      <c r="AS128" s="369">
        <f t="shared" si="39"/>
        <v>9274493.1500000004</v>
      </c>
      <c r="AT128" s="370">
        <f t="shared" si="39"/>
        <v>11753986.26</v>
      </c>
      <c r="AU128" s="370">
        <f t="shared" si="39"/>
        <v>10995996.869999999</v>
      </c>
      <c r="AV128" s="371">
        <f t="shared" si="39"/>
        <v>8239584.3399999999</v>
      </c>
      <c r="AW128" s="369">
        <f t="shared" si="39"/>
        <v>13400883.18</v>
      </c>
      <c r="AX128" s="370">
        <f t="shared" si="39"/>
        <v>14713875.75</v>
      </c>
      <c r="AY128" s="370">
        <f t="shared" si="39"/>
        <v>14920000.140000001</v>
      </c>
      <c r="AZ128" s="371">
        <f t="shared" si="39"/>
        <v>16498337.099999998</v>
      </c>
      <c r="BA128" s="369">
        <f t="shared" si="39"/>
        <v>11660457.9</v>
      </c>
      <c r="BB128" s="370">
        <f t="shared" si="39"/>
        <v>14709204.059999999</v>
      </c>
      <c r="BC128" s="370">
        <f t="shared" si="39"/>
        <v>20452223.870000001</v>
      </c>
      <c r="BD128" s="371">
        <f t="shared" si="39"/>
        <v>13718254.199999999</v>
      </c>
      <c r="BE128" s="369">
        <f t="shared" si="39"/>
        <v>9145858.5600000005</v>
      </c>
      <c r="BF128" s="370">
        <f t="shared" si="39"/>
        <v>9017696.3800000008</v>
      </c>
      <c r="BG128" s="370">
        <f t="shared" si="39"/>
        <v>10384184.76</v>
      </c>
      <c r="BH128" s="371">
        <f t="shared" si="39"/>
        <v>11197216.640000001</v>
      </c>
      <c r="BI128" s="369">
        <f t="shared" si="39"/>
        <v>10563130.32</v>
      </c>
      <c r="BJ128" s="370">
        <f t="shared" si="39"/>
        <v>10601953.989999998</v>
      </c>
      <c r="BK128" s="370">
        <f t="shared" si="39"/>
        <v>9670518.8499999996</v>
      </c>
      <c r="BL128" s="371">
        <f t="shared" si="39"/>
        <v>7760825.6299999999</v>
      </c>
      <c r="BM128" s="369">
        <f t="shared" si="39"/>
        <v>6183468.5900000008</v>
      </c>
      <c r="BN128" s="370">
        <f t="shared" si="39"/>
        <v>6890933.3399999999</v>
      </c>
      <c r="BO128" s="370">
        <f t="shared" si="39"/>
        <v>8240777.3700000001</v>
      </c>
      <c r="BP128" s="371">
        <f t="shared" si="39"/>
        <v>7662399.9699999997</v>
      </c>
      <c r="BQ128" s="369">
        <f t="shared" ref="BQ128:BX128" si="40">+BQ11+BQ14</f>
        <v>12022026.67</v>
      </c>
      <c r="BR128" s="370">
        <f t="shared" si="40"/>
        <v>12743849.75</v>
      </c>
      <c r="BS128" s="370">
        <f t="shared" si="40"/>
        <v>14525101.390000001</v>
      </c>
      <c r="BT128" s="371">
        <f t="shared" si="40"/>
        <v>16671355.67</v>
      </c>
      <c r="BU128" s="369">
        <f t="shared" si="40"/>
        <v>8010454.96</v>
      </c>
      <c r="BV128" s="370">
        <f t="shared" si="40"/>
        <v>10742072.050000001</v>
      </c>
      <c r="BW128" s="370">
        <f t="shared" si="40"/>
        <v>13845076.82</v>
      </c>
      <c r="BX128" s="371">
        <f t="shared" si="40"/>
        <v>11627160.76</v>
      </c>
    </row>
    <row r="129" spans="1:76" x14ac:dyDescent="0.25">
      <c r="A129" s="1772"/>
      <c r="B129" s="1764" t="s">
        <v>391</v>
      </c>
      <c r="C129" s="1764"/>
      <c r="D129" s="1764"/>
      <c r="E129" s="1764"/>
      <c r="F129" s="1764"/>
      <c r="G129" s="358" t="s">
        <v>341</v>
      </c>
      <c r="H129" s="1115">
        <f>+H11+H12+H14+H15-H16-H17</f>
        <v>0</v>
      </c>
      <c r="I129" s="369">
        <f t="shared" ref="I129:AN129" si="41">+I11+I12+I14+I15-I16-I17</f>
        <v>386317.75999999978</v>
      </c>
      <c r="J129" s="370">
        <f t="shared" si="41"/>
        <v>1349319.4200000004</v>
      </c>
      <c r="K129" s="370">
        <f t="shared" si="41"/>
        <v>2207143.92</v>
      </c>
      <c r="L129" s="371">
        <f t="shared" si="41"/>
        <v>4172049.6600000011</v>
      </c>
      <c r="M129" s="369">
        <f t="shared" si="41"/>
        <v>1643961.3199999996</v>
      </c>
      <c r="N129" s="370">
        <f t="shared" si="41"/>
        <v>1457865.9099999997</v>
      </c>
      <c r="O129" s="370">
        <f t="shared" si="41"/>
        <v>1869280.7600000002</v>
      </c>
      <c r="P129" s="371">
        <f t="shared" si="41"/>
        <v>3139887.3600000008</v>
      </c>
      <c r="Q129" s="369">
        <f t="shared" si="41"/>
        <v>952686.7099999995</v>
      </c>
      <c r="R129" s="370">
        <f t="shared" si="41"/>
        <v>1068972.9499999997</v>
      </c>
      <c r="S129" s="370">
        <f t="shared" si="41"/>
        <v>1333169.08</v>
      </c>
      <c r="T129" s="371">
        <f t="shared" si="41"/>
        <v>1592391.1</v>
      </c>
      <c r="U129" s="369">
        <f t="shared" si="41"/>
        <v>1639487.0999999992</v>
      </c>
      <c r="V129" s="370">
        <f t="shared" si="41"/>
        <v>1913250.071</v>
      </c>
      <c r="W129" s="370">
        <f t="shared" si="41"/>
        <v>2384372.620000001</v>
      </c>
      <c r="X129" s="371">
        <f t="shared" si="41"/>
        <v>2170339.8509999998</v>
      </c>
      <c r="Y129" s="369">
        <f t="shared" si="41"/>
        <v>6096658.2100000028</v>
      </c>
      <c r="Z129" s="370">
        <f t="shared" si="41"/>
        <v>8895943.3200000022</v>
      </c>
      <c r="AA129" s="370">
        <f t="shared" si="41"/>
        <v>11953312.421999998</v>
      </c>
      <c r="AB129" s="371">
        <f t="shared" si="41"/>
        <v>15184847.309999999</v>
      </c>
      <c r="AC129" s="369">
        <f t="shared" si="41"/>
        <v>2658865.4200000009</v>
      </c>
      <c r="AD129" s="370">
        <f t="shared" si="41"/>
        <v>2883155.080000001</v>
      </c>
      <c r="AE129" s="370">
        <f t="shared" si="41"/>
        <v>2678336.2500000009</v>
      </c>
      <c r="AF129" s="371">
        <f t="shared" si="41"/>
        <v>2351508.9820000012</v>
      </c>
      <c r="AG129" s="369">
        <f t="shared" si="41"/>
        <v>996344.93000000017</v>
      </c>
      <c r="AH129" s="370">
        <f t="shared" si="41"/>
        <v>914838.25</v>
      </c>
      <c r="AI129" s="370">
        <f t="shared" si="41"/>
        <v>3344491.6299999994</v>
      </c>
      <c r="AJ129" s="371">
        <f t="shared" si="41"/>
        <v>5168332.919999999</v>
      </c>
      <c r="AK129" s="369">
        <f t="shared" si="41"/>
        <v>1115061.4500000002</v>
      </c>
      <c r="AL129" s="370">
        <f t="shared" si="41"/>
        <v>1251325.3109999998</v>
      </c>
      <c r="AM129" s="370">
        <f t="shared" si="41"/>
        <v>1495885.5600000005</v>
      </c>
      <c r="AN129" s="371">
        <f t="shared" si="41"/>
        <v>1372111.8999999994</v>
      </c>
      <c r="AO129" s="369">
        <f t="shared" ref="AO129:BP129" si="42">+AO11+AO12+AO14+AO15-AO16-AO17</f>
        <v>1537022.14</v>
      </c>
      <c r="AP129" s="370">
        <f t="shared" si="42"/>
        <v>932866.7</v>
      </c>
      <c r="AQ129" s="370">
        <f t="shared" si="42"/>
        <v>2161769.6199999992</v>
      </c>
      <c r="AR129" s="371">
        <f t="shared" si="42"/>
        <v>2665256.4299999997</v>
      </c>
      <c r="AS129" s="369">
        <f t="shared" si="42"/>
        <v>1202274.6799999997</v>
      </c>
      <c r="AT129" s="370">
        <f t="shared" si="42"/>
        <v>2038305.6000000006</v>
      </c>
      <c r="AU129" s="370">
        <f t="shared" si="42"/>
        <v>2369912.8899999997</v>
      </c>
      <c r="AV129" s="371">
        <f t="shared" si="42"/>
        <v>2487129.5210000006</v>
      </c>
      <c r="AW129" s="369">
        <f t="shared" si="42"/>
        <v>4800869.8599999994</v>
      </c>
      <c r="AX129" s="370">
        <f t="shared" si="42"/>
        <v>4770084.9699999988</v>
      </c>
      <c r="AY129" s="370">
        <f t="shared" si="42"/>
        <v>5033134.51</v>
      </c>
      <c r="AZ129" s="371">
        <f t="shared" si="42"/>
        <v>5659906.5299999984</v>
      </c>
      <c r="BA129" s="369">
        <f t="shared" si="42"/>
        <v>3730580.5300000003</v>
      </c>
      <c r="BB129" s="370">
        <f t="shared" si="42"/>
        <v>6136755.9799999977</v>
      </c>
      <c r="BC129" s="370">
        <f t="shared" si="42"/>
        <v>10166089.810000004</v>
      </c>
      <c r="BD129" s="371">
        <f t="shared" si="42"/>
        <v>5915216.6699999981</v>
      </c>
      <c r="BE129" s="369">
        <f t="shared" si="42"/>
        <v>2211573.6010000007</v>
      </c>
      <c r="BF129" s="370">
        <f t="shared" si="42"/>
        <v>2313502.2210000008</v>
      </c>
      <c r="BG129" s="370">
        <f t="shared" si="42"/>
        <v>2632327.4899999998</v>
      </c>
      <c r="BH129" s="371">
        <f t="shared" si="42"/>
        <v>2811233.620000001</v>
      </c>
      <c r="BI129" s="369">
        <f t="shared" si="42"/>
        <v>3455262.7299999995</v>
      </c>
      <c r="BJ129" s="370">
        <f t="shared" si="42"/>
        <v>2822670.879999999</v>
      </c>
      <c r="BK129" s="370">
        <f t="shared" si="42"/>
        <v>2618223.7199999993</v>
      </c>
      <c r="BL129" s="371">
        <f t="shared" si="42"/>
        <v>2244831.73</v>
      </c>
      <c r="BM129" s="369">
        <f t="shared" si="42"/>
        <v>2110860.3430000013</v>
      </c>
      <c r="BN129" s="370">
        <f t="shared" si="42"/>
        <v>2490552.9699999997</v>
      </c>
      <c r="BO129" s="370">
        <f t="shared" si="42"/>
        <v>3280623.6799999997</v>
      </c>
      <c r="BP129" s="371">
        <f t="shared" si="42"/>
        <v>3344211.9399999995</v>
      </c>
      <c r="BQ129" s="369">
        <f t="shared" ref="BQ129:BX129" si="43">+BQ11+BQ12+BQ14+BQ15-BQ16-BQ17</f>
        <v>4915661.01</v>
      </c>
      <c r="BR129" s="370">
        <f t="shared" si="43"/>
        <v>5313389.0199999996</v>
      </c>
      <c r="BS129" s="370">
        <f t="shared" si="43"/>
        <v>5611483.2400000002</v>
      </c>
      <c r="BT129" s="371">
        <f t="shared" si="43"/>
        <v>6477325.9400000013</v>
      </c>
      <c r="BU129" s="369">
        <f t="shared" si="43"/>
        <v>2698314.6209999993</v>
      </c>
      <c r="BV129" s="370">
        <f t="shared" si="43"/>
        <v>3499228.4700000007</v>
      </c>
      <c r="BW129" s="370">
        <f t="shared" si="43"/>
        <v>5296449.6800000006</v>
      </c>
      <c r="BX129" s="371">
        <f t="shared" si="43"/>
        <v>5312605.8499999996</v>
      </c>
    </row>
    <row r="130" spans="1:76" x14ac:dyDescent="0.25">
      <c r="A130" s="1772"/>
      <c r="B130" s="1764" t="s">
        <v>392</v>
      </c>
      <c r="C130" s="1764"/>
      <c r="D130" s="1764"/>
      <c r="E130" s="1764"/>
      <c r="F130" s="1764"/>
      <c r="G130" s="358" t="s">
        <v>341</v>
      </c>
      <c r="H130" s="1115">
        <f>+H93-H122</f>
        <v>0</v>
      </c>
      <c r="I130" s="369">
        <f t="shared" ref="I130:AN130" si="44">+I93-I122</f>
        <v>421491.94100000011</v>
      </c>
      <c r="J130" s="370">
        <f t="shared" si="44"/>
        <v>157666.52000000002</v>
      </c>
      <c r="K130" s="370">
        <f t="shared" si="44"/>
        <v>94251.979999999516</v>
      </c>
      <c r="L130" s="371">
        <f t="shared" si="44"/>
        <v>1119018.8299999996</v>
      </c>
      <c r="M130" s="369">
        <f t="shared" si="44"/>
        <v>903464.35999999987</v>
      </c>
      <c r="N130" s="370">
        <f t="shared" si="44"/>
        <v>1523220.8099999996</v>
      </c>
      <c r="O130" s="370">
        <f t="shared" si="44"/>
        <v>1294959.1790000009</v>
      </c>
      <c r="P130" s="371">
        <f t="shared" si="44"/>
        <v>2833763.5799999991</v>
      </c>
      <c r="Q130" s="369">
        <f t="shared" si="44"/>
        <v>560265.85000000056</v>
      </c>
      <c r="R130" s="370">
        <f t="shared" si="44"/>
        <v>213952.79999999981</v>
      </c>
      <c r="S130" s="370">
        <f t="shared" si="44"/>
        <v>154939.14999999991</v>
      </c>
      <c r="T130" s="371">
        <f t="shared" si="44"/>
        <v>105457.97999999952</v>
      </c>
      <c r="U130" s="369">
        <f t="shared" si="44"/>
        <v>1462565.3200000012</v>
      </c>
      <c r="V130" s="370">
        <f t="shared" si="44"/>
        <v>1736216.0000000009</v>
      </c>
      <c r="W130" s="370">
        <f t="shared" si="44"/>
        <v>1908945.540000001</v>
      </c>
      <c r="X130" s="371">
        <f t="shared" si="44"/>
        <v>2240527.9000000008</v>
      </c>
      <c r="Y130" s="369">
        <f t="shared" si="44"/>
        <v>-963566.5999999987</v>
      </c>
      <c r="Z130" s="370">
        <f t="shared" si="44"/>
        <v>1476663.0700000022</v>
      </c>
      <c r="AA130" s="370">
        <f t="shared" si="44"/>
        <v>1058066.5700000003</v>
      </c>
      <c r="AB130" s="371">
        <f t="shared" si="44"/>
        <v>4826018.709999999</v>
      </c>
      <c r="AC130" s="369">
        <f t="shared" si="44"/>
        <v>4310901.1399999987</v>
      </c>
      <c r="AD130" s="370">
        <f t="shared" si="44"/>
        <v>-344491.71099999966</v>
      </c>
      <c r="AE130" s="370">
        <f t="shared" si="44"/>
        <v>-103366.81000000006</v>
      </c>
      <c r="AF130" s="371">
        <f t="shared" si="44"/>
        <v>-56003.188000000082</v>
      </c>
      <c r="AG130" s="369">
        <f t="shared" si="44"/>
        <v>504217.70999999996</v>
      </c>
      <c r="AH130" s="370">
        <f t="shared" si="44"/>
        <v>-869655.94000000041</v>
      </c>
      <c r="AI130" s="370">
        <f t="shared" si="44"/>
        <v>143004.23000000045</v>
      </c>
      <c r="AJ130" s="371">
        <f t="shared" si="44"/>
        <v>3480455.2200000016</v>
      </c>
      <c r="AK130" s="369">
        <f t="shared" si="44"/>
        <v>1023704.6999999997</v>
      </c>
      <c r="AL130" s="370">
        <f t="shared" si="44"/>
        <v>-256525.28099999996</v>
      </c>
      <c r="AM130" s="370">
        <f t="shared" si="44"/>
        <v>505800.52</v>
      </c>
      <c r="AN130" s="371">
        <f t="shared" si="44"/>
        <v>415213.6400000006</v>
      </c>
      <c r="AO130" s="369">
        <f t="shared" ref="AO130:BP130" si="45">+AO93-AO122</f>
        <v>-373925.29000000004</v>
      </c>
      <c r="AP130" s="370">
        <f t="shared" si="45"/>
        <v>-1415042.9499999997</v>
      </c>
      <c r="AQ130" s="370">
        <f t="shared" si="45"/>
        <v>-783621.77</v>
      </c>
      <c r="AR130" s="371">
        <f t="shared" si="45"/>
        <v>-814783.81999999983</v>
      </c>
      <c r="AS130" s="369">
        <f t="shared" si="45"/>
        <v>-483907.62999999989</v>
      </c>
      <c r="AT130" s="370">
        <f t="shared" si="45"/>
        <v>1200969.3400000008</v>
      </c>
      <c r="AU130" s="370">
        <f t="shared" si="45"/>
        <v>421081.81000000052</v>
      </c>
      <c r="AV130" s="371">
        <f t="shared" si="45"/>
        <v>1118796.2199999997</v>
      </c>
      <c r="AW130" s="369">
        <f t="shared" si="45"/>
        <v>-1060526.3599999994</v>
      </c>
      <c r="AX130" s="370">
        <f t="shared" si="45"/>
        <v>-1791132.1400000006</v>
      </c>
      <c r="AY130" s="370">
        <f t="shared" si="45"/>
        <v>-2889464.3999999985</v>
      </c>
      <c r="AZ130" s="371">
        <f t="shared" si="45"/>
        <v>-387711.06000000052</v>
      </c>
      <c r="BA130" s="369">
        <f t="shared" si="45"/>
        <v>1988740.8699999992</v>
      </c>
      <c r="BB130" s="370">
        <f t="shared" si="45"/>
        <v>4902181.8699999992</v>
      </c>
      <c r="BC130" s="370">
        <f t="shared" si="45"/>
        <v>10138254.25</v>
      </c>
      <c r="BD130" s="371">
        <f t="shared" si="45"/>
        <v>11249439.799999997</v>
      </c>
      <c r="BE130" s="369">
        <f t="shared" si="45"/>
        <v>5825232.3099999987</v>
      </c>
      <c r="BF130" s="370">
        <f t="shared" si="45"/>
        <v>6509309.8899999987</v>
      </c>
      <c r="BG130" s="370">
        <f t="shared" si="45"/>
        <v>7561012.1800000016</v>
      </c>
      <c r="BH130" s="371">
        <f t="shared" si="45"/>
        <v>8630562.5599999987</v>
      </c>
      <c r="BI130" s="369">
        <f t="shared" si="45"/>
        <v>8318970.5900000008</v>
      </c>
      <c r="BJ130" s="370">
        <f t="shared" si="45"/>
        <v>8575966.8999999985</v>
      </c>
      <c r="BK130" s="370">
        <f t="shared" si="45"/>
        <v>7199908.1099999994</v>
      </c>
      <c r="BL130" s="371">
        <f t="shared" si="45"/>
        <v>6430313.7500000009</v>
      </c>
      <c r="BM130" s="369">
        <f t="shared" si="45"/>
        <v>306924</v>
      </c>
      <c r="BN130" s="370">
        <f t="shared" si="45"/>
        <v>1318499</v>
      </c>
      <c r="BO130" s="370">
        <f t="shared" si="45"/>
        <v>2283532.9399999995</v>
      </c>
      <c r="BP130" s="371">
        <f t="shared" si="45"/>
        <v>2882180.4800000004</v>
      </c>
      <c r="BQ130" s="369">
        <f t="shared" ref="BQ130:BX130" si="46">+BQ93-BQ122</f>
        <v>-1771742.2600000007</v>
      </c>
      <c r="BR130" s="370">
        <f t="shared" si="46"/>
        <v>-1231188.8999999994</v>
      </c>
      <c r="BS130" s="370">
        <f t="shared" si="46"/>
        <v>453554.70999999996</v>
      </c>
      <c r="BT130" s="371">
        <f t="shared" si="46"/>
        <v>4487019.4279999994</v>
      </c>
      <c r="BU130" s="369">
        <f t="shared" si="46"/>
        <v>10559363.829</v>
      </c>
      <c r="BV130" s="370">
        <f t="shared" si="46"/>
        <v>10215557.299999997</v>
      </c>
      <c r="BW130" s="370">
        <f t="shared" si="46"/>
        <v>12247820.85</v>
      </c>
      <c r="BX130" s="371">
        <f t="shared" si="46"/>
        <v>12836155.869999997</v>
      </c>
    </row>
    <row r="131" spans="1:76" x14ac:dyDescent="0.25">
      <c r="A131" s="1772"/>
      <c r="B131" s="1764" t="s">
        <v>393</v>
      </c>
      <c r="C131" s="1764"/>
      <c r="D131" s="1764"/>
      <c r="E131" s="1764"/>
      <c r="F131" s="1764"/>
      <c r="G131" s="358" t="s">
        <v>394</v>
      </c>
      <c r="H131" s="1116">
        <f>+IF(H6="0811",H11/363013631,IF(H6="0812",H11/298749407,IF(H6=2370,H11/662651951,"-")))</f>
        <v>0</v>
      </c>
      <c r="I131" s="413">
        <v>1.8280300456592E-2</v>
      </c>
      <c r="J131" s="414">
        <v>1.5898462080275216E-2</v>
      </c>
      <c r="K131" s="414">
        <v>1.5944485622099273E-2</v>
      </c>
      <c r="L131" s="415">
        <v>2.3056104276150447E-2</v>
      </c>
      <c r="M131" s="413">
        <v>1.1335125831117768E-2</v>
      </c>
      <c r="N131" s="414">
        <v>9.5634650547022342E-3</v>
      </c>
      <c r="O131" s="414">
        <v>1.2288292064961511E-2</v>
      </c>
      <c r="P131" s="415">
        <v>1.4954618742677462E-2</v>
      </c>
      <c r="Q131" s="413">
        <v>1.3674790179410541E-2</v>
      </c>
      <c r="R131" s="414">
        <v>1.3361353438874601E-2</v>
      </c>
      <c r="S131" s="414">
        <v>1.319520014614659E-2</v>
      </c>
      <c r="T131" s="415">
        <v>1.5325699959735121E-2</v>
      </c>
      <c r="U131" s="413">
        <v>1.6854054985286061E-2</v>
      </c>
      <c r="V131" s="414">
        <v>1.5591529871155238E-2</v>
      </c>
      <c r="W131" s="414">
        <v>1.6322545067056833E-2</v>
      </c>
      <c r="X131" s="415">
        <v>1.4947535262112512E-2</v>
      </c>
      <c r="Y131" s="413">
        <v>3.6857169604184496E-2</v>
      </c>
      <c r="Z131" s="414">
        <v>6.3110901136019887E-2</v>
      </c>
      <c r="AA131" s="414">
        <v>7.0346152067537998E-2</v>
      </c>
      <c r="AB131" s="415">
        <v>8.1459864767447251E-2</v>
      </c>
      <c r="AC131" s="413">
        <v>2.9384945987768821E-2</v>
      </c>
      <c r="AD131" s="414">
        <v>2.703663458029415E-2</v>
      </c>
      <c r="AE131" s="414">
        <v>2.1312814448913038E-2</v>
      </c>
      <c r="AF131" s="415">
        <v>1.5843409141845698E-2</v>
      </c>
      <c r="AG131" s="413">
        <v>1.1752937177755461E-2</v>
      </c>
      <c r="AH131" s="414">
        <v>1.3048032360931222E-2</v>
      </c>
      <c r="AI131" s="414">
        <v>2.512730102002593E-2</v>
      </c>
      <c r="AJ131" s="415">
        <v>3.1240649023279901E-2</v>
      </c>
      <c r="AK131" s="413">
        <v>2.3287079014003169E-2</v>
      </c>
      <c r="AL131" s="414">
        <v>2.4229566780074301E-2</v>
      </c>
      <c r="AM131" s="414">
        <v>2.2964786631788393E-2</v>
      </c>
      <c r="AN131" s="415">
        <v>2.5771654100722616E-2</v>
      </c>
      <c r="AO131" s="413">
        <v>1.3678445995570103E-2</v>
      </c>
      <c r="AP131" s="414">
        <v>8.779503603967443E-3</v>
      </c>
      <c r="AQ131" s="414">
        <v>2.5059212403454573E-2</v>
      </c>
      <c r="AR131" s="415">
        <v>2.9281856750262937E-2</v>
      </c>
      <c r="AS131" s="413">
        <v>3.9761870818834706E-2</v>
      </c>
      <c r="AT131" s="414">
        <v>4.7333498969456225E-2</v>
      </c>
      <c r="AU131" s="414">
        <v>4.1513582387567943E-2</v>
      </c>
      <c r="AV131" s="415">
        <v>2.7582563000702456E-2</v>
      </c>
      <c r="AW131" s="413">
        <v>5.392616425312366E-2</v>
      </c>
      <c r="AX131" s="414">
        <v>5.6164630330820947E-2</v>
      </c>
      <c r="AY131" s="414">
        <v>5.4787982832376306E-2</v>
      </c>
      <c r="AZ131" s="415">
        <v>5.808553032542086E-2</v>
      </c>
      <c r="BA131" s="413">
        <v>1.9095010532131546E-2</v>
      </c>
      <c r="BB131" s="414">
        <v>2.1992622070381565E-2</v>
      </c>
      <c r="BC131" s="414">
        <v>2.8512350107024617E-2</v>
      </c>
      <c r="BD131" s="415">
        <v>2.1002183980591643E-2</v>
      </c>
      <c r="BE131" s="413">
        <v>1.518739754108246E-2</v>
      </c>
      <c r="BF131" s="414">
        <v>1.4060168339279115E-2</v>
      </c>
      <c r="BG131" s="414">
        <v>1.5049367140081952E-2</v>
      </c>
      <c r="BH131" s="415">
        <v>1.6897583449505305E-2</v>
      </c>
      <c r="BI131" s="413">
        <v>1.7681005122893362E-2</v>
      </c>
      <c r="BJ131" s="414">
        <v>1.6619798385802156E-2</v>
      </c>
      <c r="BK131" s="414">
        <v>1.4029435067374554E-2</v>
      </c>
      <c r="BL131" s="415">
        <v>1.1751128489471541E-2</v>
      </c>
      <c r="BM131" s="413">
        <v>1.0611393735599139E-2</v>
      </c>
      <c r="BN131" s="414">
        <v>1.0462165482396202E-2</v>
      </c>
      <c r="BO131" s="414">
        <v>1.1998372340773309E-2</v>
      </c>
      <c r="BP131" s="415">
        <v>1.1312038919809956E-2</v>
      </c>
      <c r="BQ131" s="413">
        <v>1.9946259245203463E-2</v>
      </c>
      <c r="BR131" s="414">
        <v>1.9809848203195302E-2</v>
      </c>
      <c r="BS131" s="414">
        <v>2.106521996339147E-2</v>
      </c>
      <c r="BT131" s="415">
        <v>2.493089674763517E-2</v>
      </c>
      <c r="BU131" s="413">
        <v>1.1988018123750811E-2</v>
      </c>
      <c r="BV131" s="414">
        <v>1.5786303126929559E-2</v>
      </c>
      <c r="BW131" s="414">
        <v>2.1176558472970553E-2</v>
      </c>
      <c r="BX131" s="415">
        <v>1.7842702239323823E-2</v>
      </c>
    </row>
    <row r="132" spans="1:76" x14ac:dyDescent="0.25">
      <c r="A132" s="1772"/>
      <c r="B132" s="1764" t="s">
        <v>395</v>
      </c>
      <c r="C132" s="1764"/>
      <c r="D132" s="1764"/>
      <c r="E132" s="1764"/>
      <c r="F132" s="1764"/>
      <c r="G132" s="358" t="s">
        <v>341</v>
      </c>
      <c r="H132" s="1115">
        <f>+H53/H127</f>
        <v>0</v>
      </c>
      <c r="I132" s="369">
        <f t="shared" ref="I132:AN132" si="47">+I53/I127</f>
        <v>21080.383653846155</v>
      </c>
      <c r="J132" s="370">
        <f t="shared" si="47"/>
        <v>23488.119374999998</v>
      </c>
      <c r="K132" s="370">
        <f t="shared" si="47"/>
        <v>26936.319130434782</v>
      </c>
      <c r="L132" s="371">
        <f t="shared" si="47"/>
        <v>27893.780888888887</v>
      </c>
      <c r="M132" s="369">
        <f t="shared" si="47"/>
        <v>15961.486000000001</v>
      </c>
      <c r="N132" s="370">
        <f t="shared" si="47"/>
        <v>16780.54742857143</v>
      </c>
      <c r="O132" s="370">
        <f t="shared" si="47"/>
        <v>23272.796571428571</v>
      </c>
      <c r="P132" s="371">
        <f t="shared" si="47"/>
        <v>35562.468571428566</v>
      </c>
      <c r="Q132" s="369">
        <f t="shared" si="47"/>
        <v>14063.731951219512</v>
      </c>
      <c r="R132" s="370">
        <f t="shared" si="47"/>
        <v>14874.721702127661</v>
      </c>
      <c r="S132" s="370">
        <f t="shared" si="47"/>
        <v>16244.827592592592</v>
      </c>
      <c r="T132" s="371">
        <f t="shared" si="47"/>
        <v>14436.273230769231</v>
      </c>
      <c r="U132" s="369">
        <f t="shared" si="47"/>
        <v>23913.275263157895</v>
      </c>
      <c r="V132" s="370">
        <f t="shared" si="47"/>
        <v>22101.1525</v>
      </c>
      <c r="W132" s="370">
        <f t="shared" si="47"/>
        <v>22179.920526315789</v>
      </c>
      <c r="X132" s="371">
        <f t="shared" si="47"/>
        <v>20205.926307692309</v>
      </c>
      <c r="Y132" s="369">
        <f t="shared" si="47"/>
        <v>41316.746037735851</v>
      </c>
      <c r="Z132" s="370">
        <f t="shared" si="47"/>
        <v>44970.748356164382</v>
      </c>
      <c r="AA132" s="370">
        <f t="shared" si="47"/>
        <v>45162.579646017701</v>
      </c>
      <c r="AB132" s="371">
        <f t="shared" si="47"/>
        <v>44830.140612244897</v>
      </c>
      <c r="AC132" s="369">
        <f t="shared" si="47"/>
        <v>18544.115985915494</v>
      </c>
      <c r="AD132" s="370">
        <f t="shared" si="47"/>
        <v>17835.551666666666</v>
      </c>
      <c r="AE132" s="370">
        <f t="shared" si="47"/>
        <v>19302.517249999997</v>
      </c>
      <c r="AF132" s="371">
        <f t="shared" si="47"/>
        <v>18167.060341880344</v>
      </c>
      <c r="AG132" s="369">
        <f t="shared" si="47"/>
        <v>18941.169583333332</v>
      </c>
      <c r="AH132" s="370">
        <f t="shared" si="47"/>
        <v>24642.514285714286</v>
      </c>
      <c r="AI132" s="370">
        <f t="shared" si="47"/>
        <v>20452.331999999999</v>
      </c>
      <c r="AJ132" s="371">
        <f t="shared" si="47"/>
        <v>27012.323571428573</v>
      </c>
      <c r="AK132" s="369">
        <f t="shared" si="47"/>
        <v>21308.82</v>
      </c>
      <c r="AL132" s="370">
        <f t="shared" si="47"/>
        <v>25701.627272727274</v>
      </c>
      <c r="AM132" s="370">
        <f t="shared" si="47"/>
        <v>25040.484400000001</v>
      </c>
      <c r="AN132" s="371">
        <f t="shared" si="47"/>
        <v>24988.422758620691</v>
      </c>
      <c r="AO132" s="369">
        <f t="shared" ref="AO132:BP132" si="48">+AO53/AO127</f>
        <v>30231.659062499999</v>
      </c>
      <c r="AP132" s="370">
        <f t="shared" si="48"/>
        <v>29950.945185185185</v>
      </c>
      <c r="AQ132" s="370">
        <f t="shared" si="48"/>
        <v>30077.91829787234</v>
      </c>
      <c r="AR132" s="371">
        <f t="shared" si="48"/>
        <v>29855.286764705881</v>
      </c>
      <c r="AS132" s="369">
        <f t="shared" si="48"/>
        <v>17877.972826086956</v>
      </c>
      <c r="AT132" s="370">
        <f t="shared" si="48"/>
        <v>14327.774025974028</v>
      </c>
      <c r="AU132" s="370">
        <f t="shared" si="48"/>
        <v>19446.645058823531</v>
      </c>
      <c r="AV132" s="371">
        <f t="shared" si="48"/>
        <v>18977.56925</v>
      </c>
      <c r="AW132" s="369">
        <f t="shared" si="48"/>
        <v>23815.341869158878</v>
      </c>
      <c r="AX132" s="370">
        <f t="shared" si="48"/>
        <v>22873.30792792793</v>
      </c>
      <c r="AY132" s="370">
        <f t="shared" si="48"/>
        <v>22701.024227642276</v>
      </c>
      <c r="AZ132" s="371">
        <f t="shared" si="48"/>
        <v>23508.926615384615</v>
      </c>
      <c r="BA132" s="369">
        <f t="shared" si="48"/>
        <v>21771.09294117647</v>
      </c>
      <c r="BB132" s="370">
        <f t="shared" si="48"/>
        <v>21231.789722222224</v>
      </c>
      <c r="BC132" s="370">
        <f t="shared" si="48"/>
        <v>25062.002439024389</v>
      </c>
      <c r="BD132" s="371">
        <f t="shared" si="48"/>
        <v>24874.046590909093</v>
      </c>
      <c r="BE132" s="369">
        <f t="shared" si="48"/>
        <v>28041.394594594592</v>
      </c>
      <c r="BF132" s="370">
        <f t="shared" si="48"/>
        <v>27972.888500000001</v>
      </c>
      <c r="BG132" s="370">
        <f t="shared" si="48"/>
        <v>29137.195952380953</v>
      </c>
      <c r="BH132" s="371">
        <f t="shared" si="48"/>
        <v>34250.433636363639</v>
      </c>
      <c r="BI132" s="369">
        <f t="shared" si="48"/>
        <v>24413.085731707317</v>
      </c>
      <c r="BJ132" s="370">
        <f t="shared" si="48"/>
        <v>25472.648461538462</v>
      </c>
      <c r="BK132" s="370">
        <f t="shared" si="48"/>
        <v>25482.035189873419</v>
      </c>
      <c r="BL132" s="371">
        <f t="shared" si="48"/>
        <v>24269.275125</v>
      </c>
      <c r="BM132" s="369">
        <f t="shared" si="48"/>
        <v>16154.656323529411</v>
      </c>
      <c r="BN132" s="370">
        <f t="shared" si="48"/>
        <v>16267.276056338029</v>
      </c>
      <c r="BO132" s="370">
        <f t="shared" si="48"/>
        <v>16775.250416666666</v>
      </c>
      <c r="BP132" s="371">
        <f t="shared" si="48"/>
        <v>17999.373698630137</v>
      </c>
      <c r="BQ132" s="369">
        <f t="shared" ref="BQ132:BX132" si="49">+BQ53/BQ127</f>
        <v>15223.112941176472</v>
      </c>
      <c r="BR132" s="370">
        <f t="shared" si="49"/>
        <v>15987.491534391535</v>
      </c>
      <c r="BS132" s="370">
        <f t="shared" si="49"/>
        <v>16505.104659685865</v>
      </c>
      <c r="BT132" s="371">
        <f t="shared" si="49"/>
        <v>16980.373268292682</v>
      </c>
      <c r="BU132" s="369">
        <f t="shared" si="49"/>
        <v>16202.534799999999</v>
      </c>
      <c r="BV132" s="370">
        <f t="shared" si="49"/>
        <v>16132.568285714286</v>
      </c>
      <c r="BW132" s="370">
        <f t="shared" si="49"/>
        <v>16309.836074766356</v>
      </c>
      <c r="BX132" s="371">
        <f t="shared" si="49"/>
        <v>16729.850849056602</v>
      </c>
    </row>
    <row r="133" spans="1:76" x14ac:dyDescent="0.25">
      <c r="A133" s="1772"/>
      <c r="B133" s="1764" t="s">
        <v>396</v>
      </c>
      <c r="C133" s="1764"/>
      <c r="D133" s="1764"/>
      <c r="E133" s="1764"/>
      <c r="F133" s="1764"/>
      <c r="G133" s="358" t="s">
        <v>341</v>
      </c>
      <c r="H133" s="1117">
        <f>+H129/H127</f>
        <v>0</v>
      </c>
      <c r="I133" s="1107">
        <f>+I129/I127</f>
        <v>7429.1876923076879</v>
      </c>
      <c r="J133" s="1108">
        <f>+J129/J127</f>
        <v>28110.821250000008</v>
      </c>
      <c r="K133" s="1108">
        <f t="shared" ref="K133:BR133" si="50">+K129/K127</f>
        <v>47981.389565217389</v>
      </c>
      <c r="L133" s="1109">
        <f t="shared" si="50"/>
        <v>92712.214666666696</v>
      </c>
      <c r="M133" s="1107">
        <f t="shared" si="50"/>
        <v>46970.323428571421</v>
      </c>
      <c r="N133" s="1108">
        <f t="shared" si="50"/>
        <v>41653.311714285708</v>
      </c>
      <c r="O133" s="1108">
        <f>+O129/O127</f>
        <v>53408.021714285722</v>
      </c>
      <c r="P133" s="1109">
        <f t="shared" si="50"/>
        <v>89711.067428571449</v>
      </c>
      <c r="Q133" s="1107">
        <f t="shared" si="50"/>
        <v>23236.261219512184</v>
      </c>
      <c r="R133" s="1108">
        <f t="shared" si="50"/>
        <v>22744.10531914893</v>
      </c>
      <c r="S133" s="1108">
        <f t="shared" si="50"/>
        <v>24688.316296296296</v>
      </c>
      <c r="T133" s="1109">
        <f t="shared" si="50"/>
        <v>24498.324615384616</v>
      </c>
      <c r="U133" s="1107">
        <f t="shared" si="50"/>
        <v>43144.397368421029</v>
      </c>
      <c r="V133" s="1108">
        <f t="shared" si="50"/>
        <v>39859.376479166669</v>
      </c>
      <c r="W133" s="1108">
        <f t="shared" si="50"/>
        <v>41831.098596491247</v>
      </c>
      <c r="X133" s="1109">
        <f t="shared" si="50"/>
        <v>33389.843861538458</v>
      </c>
      <c r="Y133" s="1107">
        <f t="shared" si="50"/>
        <v>115031.28698113213</v>
      </c>
      <c r="Z133" s="1108">
        <f t="shared" si="50"/>
        <v>121862.23726027401</v>
      </c>
      <c r="AA133" s="1108">
        <f t="shared" si="50"/>
        <v>105781.52585840707</v>
      </c>
      <c r="AB133" s="1109">
        <f t="shared" si="50"/>
        <v>103298.28102040815</v>
      </c>
      <c r="AC133" s="1107">
        <f t="shared" si="50"/>
        <v>18724.404366197188</v>
      </c>
      <c r="AD133" s="1108">
        <f t="shared" si="50"/>
        <v>20892.428115942035</v>
      </c>
      <c r="AE133" s="1108">
        <f t="shared" si="50"/>
        <v>22319.468750000007</v>
      </c>
      <c r="AF133" s="1109">
        <f t="shared" si="50"/>
        <v>20098.367367521379</v>
      </c>
      <c r="AG133" s="1107">
        <f t="shared" si="50"/>
        <v>41514.372083333343</v>
      </c>
      <c r="AH133" s="1108">
        <f t="shared" si="50"/>
        <v>43563.726190476191</v>
      </c>
      <c r="AI133" s="1108">
        <f t="shared" si="50"/>
        <v>111483.05433333332</v>
      </c>
      <c r="AJ133" s="1109">
        <f t="shared" si="50"/>
        <v>184583.31857142854</v>
      </c>
      <c r="AK133" s="1107">
        <f t="shared" si="50"/>
        <v>44602.458000000006</v>
      </c>
      <c r="AL133" s="1108">
        <f t="shared" si="50"/>
        <v>56878.423227272717</v>
      </c>
      <c r="AM133" s="1108">
        <f t="shared" si="50"/>
        <v>59835.422400000018</v>
      </c>
      <c r="AN133" s="1109">
        <f t="shared" si="50"/>
        <v>47314.203448275846</v>
      </c>
      <c r="AO133" s="1107">
        <f t="shared" si="50"/>
        <v>48031.941874999997</v>
      </c>
      <c r="AP133" s="1108">
        <f t="shared" si="50"/>
        <v>34550.618518518517</v>
      </c>
      <c r="AQ133" s="1108">
        <f t="shared" si="50"/>
        <v>45995.098297872326</v>
      </c>
      <c r="AR133" s="1109">
        <f t="shared" si="50"/>
        <v>39194.947499999995</v>
      </c>
      <c r="AS133" s="1107">
        <f t="shared" si="50"/>
        <v>26136.406086956515</v>
      </c>
      <c r="AT133" s="1108">
        <f t="shared" si="50"/>
        <v>26471.501298701307</v>
      </c>
      <c r="AU133" s="1108">
        <f t="shared" si="50"/>
        <v>27881.328117647055</v>
      </c>
      <c r="AV133" s="1109">
        <f t="shared" si="50"/>
        <v>31089.119012500007</v>
      </c>
      <c r="AW133" s="1107">
        <f t="shared" si="50"/>
        <v>44867.942616822424</v>
      </c>
      <c r="AX133" s="1108">
        <f t="shared" si="50"/>
        <v>42973.738468468458</v>
      </c>
      <c r="AY133" s="1108">
        <f t="shared" si="50"/>
        <v>40919.792764227641</v>
      </c>
      <c r="AZ133" s="1109">
        <f t="shared" si="50"/>
        <v>43537.742538461527</v>
      </c>
      <c r="BA133" s="1107">
        <f t="shared" si="50"/>
        <v>109722.95676470589</v>
      </c>
      <c r="BB133" s="1108">
        <f t="shared" si="50"/>
        <v>170465.44388888881</v>
      </c>
      <c r="BC133" s="1108">
        <f t="shared" si="50"/>
        <v>247953.41000000009</v>
      </c>
      <c r="BD133" s="1109">
        <f t="shared" si="50"/>
        <v>134436.74249999996</v>
      </c>
      <c r="BE133" s="1107">
        <f t="shared" si="50"/>
        <v>59772.25948648651</v>
      </c>
      <c r="BF133" s="1108">
        <f t="shared" si="50"/>
        <v>57837.555525000018</v>
      </c>
      <c r="BG133" s="1108">
        <f t="shared" si="50"/>
        <v>62674.46404761904</v>
      </c>
      <c r="BH133" s="1109">
        <f t="shared" si="50"/>
        <v>63891.673181818209</v>
      </c>
      <c r="BI133" s="1107">
        <f t="shared" si="50"/>
        <v>42137.35036585365</v>
      </c>
      <c r="BJ133" s="1108">
        <f t="shared" si="50"/>
        <v>36188.088205128195</v>
      </c>
      <c r="BK133" s="1108">
        <f t="shared" si="50"/>
        <v>33142.072405063285</v>
      </c>
      <c r="BL133" s="1109">
        <f t="shared" si="50"/>
        <v>28060.396625000001</v>
      </c>
      <c r="BM133" s="1107">
        <f t="shared" si="50"/>
        <v>31042.063867647077</v>
      </c>
      <c r="BN133" s="1108">
        <f t="shared" si="50"/>
        <v>35078.210845070418</v>
      </c>
      <c r="BO133" s="1108">
        <f t="shared" si="50"/>
        <v>45564.217777777776</v>
      </c>
      <c r="BP133" s="1109">
        <f t="shared" si="50"/>
        <v>45811.122465753419</v>
      </c>
      <c r="BQ133" s="1107">
        <f t="shared" si="50"/>
        <v>28915.652999999998</v>
      </c>
      <c r="BR133" s="1108">
        <f t="shared" si="50"/>
        <v>28113.169417989415</v>
      </c>
      <c r="BS133" s="1108">
        <f t="shared" ref="BS133:BX133" si="51">+BS129/BS127</f>
        <v>29379.493403141361</v>
      </c>
      <c r="BT133" s="1109">
        <f t="shared" si="51"/>
        <v>31596.71190243903</v>
      </c>
      <c r="BU133" s="1107">
        <f t="shared" si="51"/>
        <v>26983.146209999992</v>
      </c>
      <c r="BV133" s="1108">
        <f t="shared" si="51"/>
        <v>33325.985428571432</v>
      </c>
      <c r="BW133" s="1108">
        <f t="shared" si="51"/>
        <v>49499.529719626174</v>
      </c>
      <c r="BX133" s="1109">
        <f t="shared" si="51"/>
        <v>50118.923113207544</v>
      </c>
    </row>
    <row r="134" spans="1:76" x14ac:dyDescent="0.25">
      <c r="A134" s="1772"/>
      <c r="B134" s="1764" t="s">
        <v>397</v>
      </c>
      <c r="C134" s="1764"/>
      <c r="D134" s="1764"/>
      <c r="E134" s="1764"/>
      <c r="F134" s="1764"/>
      <c r="G134" s="358" t="s">
        <v>394</v>
      </c>
      <c r="H134" s="1118"/>
      <c r="I134" s="416"/>
      <c r="J134" s="414">
        <f t="shared" ref="J134:AN134" si="52">+(J11-I11)/I11</f>
        <v>-7.0448068818050311E-2</v>
      </c>
      <c r="K134" s="414">
        <f t="shared" si="52"/>
        <v>0.12898140159643579</v>
      </c>
      <c r="L134" s="415">
        <f t="shared" si="52"/>
        <v>0.48587248836121927</v>
      </c>
      <c r="M134" s="416"/>
      <c r="N134" s="414">
        <f t="shared" si="52"/>
        <v>-9.8240344146250491E-2</v>
      </c>
      <c r="O134" s="414">
        <f t="shared" si="52"/>
        <v>0.44646403391643741</v>
      </c>
      <c r="P134" s="415">
        <f t="shared" si="52"/>
        <v>0.25051800080124198</v>
      </c>
      <c r="Q134" s="416"/>
      <c r="R134" s="414">
        <f t="shared" si="52"/>
        <v>4.4315328145410185E-2</v>
      </c>
      <c r="S134" s="414">
        <f t="shared" si="52"/>
        <v>0.11172384169439113</v>
      </c>
      <c r="T134" s="415">
        <f t="shared" si="52"/>
        <v>0.19346713457134948</v>
      </c>
      <c r="U134" s="416"/>
      <c r="V134" s="414">
        <f t="shared" si="52"/>
        <v>-1.1250683444588173E-2</v>
      </c>
      <c r="W134" s="414">
        <f t="shared" si="52"/>
        <v>0.17850257289412999</v>
      </c>
      <c r="X134" s="415">
        <f t="shared" si="52"/>
        <v>-5.9003869815527424E-2</v>
      </c>
      <c r="Y134" s="416"/>
      <c r="Z134" s="414">
        <f t="shared" si="52"/>
        <v>0.8301398260194891</v>
      </c>
      <c r="AA134" s="414">
        <f t="shared" si="52"/>
        <v>0.25477932701110029</v>
      </c>
      <c r="AB134" s="415">
        <f t="shared" si="52"/>
        <v>0.1898972626006456</v>
      </c>
      <c r="AC134" s="369"/>
      <c r="AD134" s="414">
        <f t="shared" si="52"/>
        <v>-1.6601353631616855E-2</v>
      </c>
      <c r="AE134" s="414">
        <f t="shared" si="52"/>
        <v>-0.11259971795921765</v>
      </c>
      <c r="AF134" s="415">
        <f t="shared" si="52"/>
        <v>-0.23613966176359541</v>
      </c>
      <c r="AG134" s="416"/>
      <c r="AH134" s="414">
        <f t="shared" si="52"/>
        <v>0.11917261209082851</v>
      </c>
      <c r="AI134" s="414">
        <f t="shared" si="52"/>
        <v>1.1363620449532399</v>
      </c>
      <c r="AJ134" s="415">
        <f t="shared" si="52"/>
        <v>0.3409844768584217</v>
      </c>
      <c r="AK134" s="416"/>
      <c r="AL134" s="414">
        <f t="shared" si="52"/>
        <v>4.8887949013057631E-2</v>
      </c>
      <c r="AM134" s="414">
        <f t="shared" si="52"/>
        <v>5.1455269297552633E-2</v>
      </c>
      <c r="AN134" s="415">
        <f t="shared" si="52"/>
        <v>0.21040141958588618</v>
      </c>
      <c r="AO134" s="416"/>
      <c r="AP134" s="414">
        <f t="shared" ref="AP134:BP134" si="53">+(AP11-AO11)/AO11</f>
        <v>-0.35295920275225751</v>
      </c>
      <c r="AQ134" s="414">
        <f t="shared" si="53"/>
        <v>2.1664416687786021</v>
      </c>
      <c r="AR134" s="415">
        <f t="shared" si="53"/>
        <v>0.26031974356510612</v>
      </c>
      <c r="AS134" s="416"/>
      <c r="AT134" s="414">
        <f t="shared" si="53"/>
        <v>0.20005254625298668</v>
      </c>
      <c r="AU134" s="414">
        <f t="shared" si="53"/>
        <v>-2.7038537357569996E-2</v>
      </c>
      <c r="AV134" s="415">
        <f t="shared" si="53"/>
        <v>-0.28337170444261883</v>
      </c>
      <c r="AW134" s="369"/>
      <c r="AX134" s="414">
        <f t="shared" si="53"/>
        <v>4.9933608871902846E-2</v>
      </c>
      <c r="AY134" s="414">
        <f t="shared" si="53"/>
        <v>8.2172372754462805E-2</v>
      </c>
      <c r="AZ134" s="415">
        <f t="shared" si="53"/>
        <v>0.14348953180751642</v>
      </c>
      <c r="BA134" s="416"/>
      <c r="BB134" s="414">
        <f>+(BB11-BA11)/BA11</f>
        <v>0.2266511706283692</v>
      </c>
      <c r="BC134" s="414">
        <f t="shared" si="53"/>
        <v>0.39477798851191509</v>
      </c>
      <c r="BD134" s="415">
        <f t="shared" si="53"/>
        <v>-0.29260374713157661</v>
      </c>
      <c r="BE134" s="416"/>
      <c r="BF134" s="414">
        <f t="shared" si="53"/>
        <v>-1.4013138204490197E-2</v>
      </c>
      <c r="BG134" s="414">
        <f t="shared" si="53"/>
        <v>0.15153408613653044</v>
      </c>
      <c r="BH134" s="415">
        <f t="shared" si="53"/>
        <v>7.8295205525599765E-2</v>
      </c>
      <c r="BI134" s="416"/>
      <c r="BJ134" s="414">
        <f t="shared" si="53"/>
        <v>1.1122365364374573E-3</v>
      </c>
      <c r="BK134" s="414">
        <f t="shared" si="53"/>
        <v>-9.1837607961654702E-2</v>
      </c>
      <c r="BL134" s="415">
        <f t="shared" si="53"/>
        <v>-0.19560251672463011</v>
      </c>
      <c r="BM134" s="416"/>
      <c r="BN134" s="414">
        <f t="shared" si="53"/>
        <v>5.0057604498202117E-2</v>
      </c>
      <c r="BO134" s="414">
        <f t="shared" si="53"/>
        <v>0.23381438988533557</v>
      </c>
      <c r="BP134" s="415">
        <f t="shared" si="53"/>
        <v>-9.4580451096563656E-2</v>
      </c>
      <c r="BQ134" s="416"/>
      <c r="BR134" s="414">
        <f t="shared" ref="BR134:BX134" si="54">+(BR11-BQ11)/BQ11</f>
        <v>5.7751517385311708E-2</v>
      </c>
      <c r="BS134" s="414">
        <f t="shared" si="54"/>
        <v>0.1440208292980544</v>
      </c>
      <c r="BT134" s="415">
        <f t="shared" si="54"/>
        <v>0.13658838396594791</v>
      </c>
      <c r="BU134" s="416"/>
      <c r="BV134" s="414">
        <f t="shared" si="54"/>
        <v>0.40248109447349367</v>
      </c>
      <c r="BW134" s="414">
        <f t="shared" si="54"/>
        <v>0.4431917082187119</v>
      </c>
      <c r="BX134" s="415">
        <f t="shared" si="54"/>
        <v>-0.19083599037503729</v>
      </c>
    </row>
    <row r="135" spans="1:76" x14ac:dyDescent="0.25">
      <c r="A135" s="1772"/>
      <c r="B135" s="1764" t="s">
        <v>398</v>
      </c>
      <c r="C135" s="1764"/>
      <c r="D135" s="1764"/>
      <c r="E135" s="1764"/>
      <c r="F135" s="1764"/>
      <c r="G135" s="358" t="s">
        <v>394</v>
      </c>
      <c r="H135" s="1119" t="e">
        <f>+H69/H94</f>
        <v>#DIV/0!</v>
      </c>
      <c r="I135" s="413">
        <f t="shared" ref="I135:AN135" si="55">+I69/I94</f>
        <v>7.4082052568894058E-3</v>
      </c>
      <c r="J135" s="414">
        <f t="shared" si="55"/>
        <v>1.4164602610677306E-3</v>
      </c>
      <c r="K135" s="414">
        <f t="shared" si="55"/>
        <v>3.3114082435464626E-2</v>
      </c>
      <c r="L135" s="415">
        <f t="shared" si="55"/>
        <v>0.11669094468053101</v>
      </c>
      <c r="M135" s="413">
        <f t="shared" si="55"/>
        <v>7.7562915611237113E-2</v>
      </c>
      <c r="N135" s="414">
        <f t="shared" si="55"/>
        <v>4.7046253621872675E-2</v>
      </c>
      <c r="O135" s="414">
        <f t="shared" si="55"/>
        <v>5.513209026499067E-2</v>
      </c>
      <c r="P135" s="415">
        <f t="shared" si="55"/>
        <v>0.14350595776076516</v>
      </c>
      <c r="Q135" s="413">
        <f t="shared" si="55"/>
        <v>3.0889487053375131E-2</v>
      </c>
      <c r="R135" s="414">
        <f t="shared" si="55"/>
        <v>5.6840882918949443E-3</v>
      </c>
      <c r="S135" s="414">
        <f t="shared" si="55"/>
        <v>2.4306861685257777E-2</v>
      </c>
      <c r="T135" s="415">
        <f t="shared" si="55"/>
        <v>2.8303211119110935E-2</v>
      </c>
      <c r="U135" s="413">
        <f t="shared" si="55"/>
        <v>1.4269085890083999E-2</v>
      </c>
      <c r="V135" s="414">
        <f t="shared" si="55"/>
        <v>5.8179742740118126E-2</v>
      </c>
      <c r="W135" s="414">
        <f t="shared" si="55"/>
        <v>8.1415305588026482E-2</v>
      </c>
      <c r="X135" s="415">
        <f t="shared" si="55"/>
        <v>4.694151449046053E-2</v>
      </c>
      <c r="Y135" s="413">
        <f t="shared" si="55"/>
        <v>0.19119764342799211</v>
      </c>
      <c r="Z135" s="414">
        <f t="shared" si="55"/>
        <v>0.18131496810109532</v>
      </c>
      <c r="AA135" s="414">
        <f t="shared" si="55"/>
        <v>0.1241954672931762</v>
      </c>
      <c r="AB135" s="415">
        <f t="shared" si="55"/>
        <v>0.11168800234668214</v>
      </c>
      <c r="AC135" s="413">
        <f t="shared" si="55"/>
        <v>-5.1229646756532472E-2</v>
      </c>
      <c r="AD135" s="414">
        <f t="shared" si="55"/>
        <v>6.7609340106307781E-3</v>
      </c>
      <c r="AE135" s="414">
        <f t="shared" si="55"/>
        <v>1.3246872230820626E-2</v>
      </c>
      <c r="AF135" s="415">
        <f t="shared" si="55"/>
        <v>2.8463235673355479E-3</v>
      </c>
      <c r="AG135" s="413">
        <f t="shared" si="55"/>
        <v>0.10610619010101381</v>
      </c>
      <c r="AH135" s="414">
        <f t="shared" si="55"/>
        <v>6.8294452388045643E-2</v>
      </c>
      <c r="AI135" s="414">
        <f t="shared" si="55"/>
        <v>0.28467938052025521</v>
      </c>
      <c r="AJ135" s="415">
        <f t="shared" si="55"/>
        <v>0.29565525597888759</v>
      </c>
      <c r="AK135" s="413">
        <f t="shared" si="55"/>
        <v>2.0419602146946104E-3</v>
      </c>
      <c r="AL135" s="414">
        <f t="shared" si="55"/>
        <v>1.0513318325464248E-3</v>
      </c>
      <c r="AM135" s="414">
        <f t="shared" si="55"/>
        <v>4.4849025749713846E-3</v>
      </c>
      <c r="AN135" s="415">
        <f t="shared" si="55"/>
        <v>1.7104163724275357E-2</v>
      </c>
      <c r="AO135" s="413">
        <f t="shared" ref="AO135:BP135" si="56">+AO69/AO94</f>
        <v>3.1044212628203623E-3</v>
      </c>
      <c r="AP135" s="414">
        <f t="shared" si="56"/>
        <v>-6.0289413502741009E-2</v>
      </c>
      <c r="AQ135" s="414">
        <f t="shared" si="56"/>
        <v>4.7653060012685794E-3</v>
      </c>
      <c r="AR135" s="415">
        <f t="shared" si="56"/>
        <v>3.5611741115426118E-3</v>
      </c>
      <c r="AS135" s="413">
        <f t="shared" si="56"/>
        <v>2.1068227068592196E-2</v>
      </c>
      <c r="AT135" s="414">
        <f t="shared" si="56"/>
        <v>2.1066309912944871E-2</v>
      </c>
      <c r="AU135" s="414">
        <f t="shared" si="56"/>
        <v>1.7376539986238379E-2</v>
      </c>
      <c r="AV135" s="415">
        <f t="shared" si="56"/>
        <v>-1.3296272424280751E-2</v>
      </c>
      <c r="AW135" s="413">
        <f t="shared" si="56"/>
        <v>3.4479278322430969E-3</v>
      </c>
      <c r="AX135" s="414">
        <f t="shared" si="56"/>
        <v>2.1693129206180905E-3</v>
      </c>
      <c r="AY135" s="414">
        <f t="shared" si="56"/>
        <v>4.8007352397579405E-3</v>
      </c>
      <c r="AZ135" s="415">
        <f t="shared" si="56"/>
        <v>1.6739417602302839E-2</v>
      </c>
      <c r="BA135" s="413">
        <f t="shared" si="56"/>
        <v>7.1225897043593625E-2</v>
      </c>
      <c r="BB135" s="414">
        <f t="shared" si="56"/>
        <v>0.17869635917556212</v>
      </c>
      <c r="BC135" s="414">
        <f t="shared" si="56"/>
        <v>0.20199148023748159</v>
      </c>
      <c r="BD135" s="415">
        <f t="shared" si="56"/>
        <v>0.11031954154316327</v>
      </c>
      <c r="BE135" s="413">
        <f t="shared" si="56"/>
        <v>0.11450318831415325</v>
      </c>
      <c r="BF135" s="414">
        <f t="shared" si="56"/>
        <v>7.568400996199548E-2</v>
      </c>
      <c r="BG135" s="414">
        <f t="shared" si="56"/>
        <v>9.134817923974721E-2</v>
      </c>
      <c r="BH135" s="415">
        <f t="shared" si="56"/>
        <v>7.4440666154686252E-2</v>
      </c>
      <c r="BI135" s="413">
        <f t="shared" si="56"/>
        <v>6.2581285380967702E-2</v>
      </c>
      <c r="BJ135" s="414">
        <f t="shared" si="56"/>
        <v>2.860667348822047E-2</v>
      </c>
      <c r="BK135" s="414">
        <f t="shared" si="56"/>
        <v>2.0895480147867459E-2</v>
      </c>
      <c r="BL135" s="415">
        <f t="shared" si="56"/>
        <v>1.490591563059459E-3</v>
      </c>
      <c r="BM135" s="413">
        <f t="shared" si="56"/>
        <v>9.6766592954990863E-2</v>
      </c>
      <c r="BN135" s="414">
        <f t="shared" si="56"/>
        <v>0.12203785333497551</v>
      </c>
      <c r="BO135" s="414">
        <f t="shared" si="56"/>
        <v>0.17274527609281623</v>
      </c>
      <c r="BP135" s="415">
        <f t="shared" si="56"/>
        <v>0.14876667732309873</v>
      </c>
      <c r="BQ135" s="413">
        <f t="shared" ref="BQ135:BX135" si="57">+BQ69/BQ94</f>
        <v>0.10477293430077371</v>
      </c>
      <c r="BR135" s="414">
        <f t="shared" si="57"/>
        <v>8.3976795364536672E-2</v>
      </c>
      <c r="BS135" s="414">
        <f t="shared" si="57"/>
        <v>7.7783310149223045E-2</v>
      </c>
      <c r="BT135" s="415">
        <f t="shared" si="57"/>
        <v>7.0152199926321268E-2</v>
      </c>
      <c r="BU135" s="413">
        <f t="shared" si="57"/>
        <v>1.7733620518023626E-3</v>
      </c>
      <c r="BV135" s="414">
        <f t="shared" si="57"/>
        <v>4.48835351731336E-2</v>
      </c>
      <c r="BW135" s="414">
        <f t="shared" si="57"/>
        <v>6.3927864124403141E-2</v>
      </c>
      <c r="BX135" s="415">
        <f t="shared" si="57"/>
        <v>7.7130428894223238E-2</v>
      </c>
    </row>
    <row r="136" spans="1:76" x14ac:dyDescent="0.25">
      <c r="A136" s="1772"/>
      <c r="B136" s="1764" t="s">
        <v>399</v>
      </c>
      <c r="C136" s="1764"/>
      <c r="D136" s="1764"/>
      <c r="E136" s="1764"/>
      <c r="F136" s="1764"/>
      <c r="G136" s="358" t="s">
        <v>394</v>
      </c>
      <c r="H136" s="1119" t="e">
        <f>+H69/H106</f>
        <v>#DIV/0!</v>
      </c>
      <c r="I136" s="413">
        <f t="shared" ref="I136:AN136" si="58">+I69/I106</f>
        <v>3.4370729394596122E-2</v>
      </c>
      <c r="J136" s="414">
        <f t="shared" si="58"/>
        <v>6.8876991755150042E-3</v>
      </c>
      <c r="K136" s="414">
        <f t="shared" si="58"/>
        <v>0.1435300472133384</v>
      </c>
      <c r="L136" s="415">
        <f t="shared" si="58"/>
        <v>0.35345661080385571</v>
      </c>
      <c r="M136" s="413">
        <f t="shared" si="58"/>
        <v>0.21963657993397104</v>
      </c>
      <c r="N136" s="414">
        <f t="shared" si="58"/>
        <v>0.18493223971482881</v>
      </c>
      <c r="O136" s="414">
        <f t="shared" si="58"/>
        <v>0.17272740364482247</v>
      </c>
      <c r="P136" s="415">
        <f t="shared" si="58"/>
        <v>0.41551921913235895</v>
      </c>
      <c r="Q136" s="413">
        <f t="shared" si="58"/>
        <v>0.2205144289601102</v>
      </c>
      <c r="R136" s="414">
        <f t="shared" si="58"/>
        <v>4.1025474833764744E-2</v>
      </c>
      <c r="S136" s="414">
        <f t="shared" si="58"/>
        <v>0.11223236041732397</v>
      </c>
      <c r="T136" s="415">
        <f t="shared" si="58"/>
        <v>0.15431618972656058</v>
      </c>
      <c r="U136" s="413">
        <f t="shared" si="58"/>
        <v>4.450949989448779E-2</v>
      </c>
      <c r="V136" s="414">
        <f t="shared" si="58"/>
        <v>0.16413808584275366</v>
      </c>
      <c r="W136" s="414">
        <f t="shared" si="58"/>
        <v>0.17443008867530205</v>
      </c>
      <c r="X136" s="415">
        <f t="shared" si="58"/>
        <v>8.6961836883026181E-2</v>
      </c>
      <c r="Y136" s="413">
        <f t="shared" si="58"/>
        <v>0.60445564462047241</v>
      </c>
      <c r="Z136" s="414">
        <f t="shared" si="58"/>
        <v>0.5735039901962169</v>
      </c>
      <c r="AA136" s="414">
        <f t="shared" si="58"/>
        <v>0.36464611965369942</v>
      </c>
      <c r="AB136" s="415">
        <f t="shared" si="58"/>
        <v>0.29806500843937123</v>
      </c>
      <c r="AC136" s="413">
        <f t="shared" si="58"/>
        <v>-0.15069579858918802</v>
      </c>
      <c r="AD136" s="414">
        <f t="shared" si="58"/>
        <v>2.2586235894516776E-2</v>
      </c>
      <c r="AE136" s="414">
        <f t="shared" si="58"/>
        <v>4.0692234552803352E-2</v>
      </c>
      <c r="AF136" s="415">
        <f t="shared" si="58"/>
        <v>8.0349514114292989E-3</v>
      </c>
      <c r="AG136" s="413">
        <f t="shared" si="58"/>
        <v>-1.1371756115049139</v>
      </c>
      <c r="AH136" s="414">
        <f t="shared" si="58"/>
        <v>-2.8895694868520905</v>
      </c>
      <c r="AI136" s="414">
        <f t="shared" si="58"/>
        <v>1.061701724511525</v>
      </c>
      <c r="AJ136" s="415">
        <f t="shared" si="58"/>
        <v>0.86091491382438368</v>
      </c>
      <c r="AK136" s="413">
        <f t="shared" si="58"/>
        <v>3.1012442673507183E-3</v>
      </c>
      <c r="AL136" s="414">
        <f t="shared" si="58"/>
        <v>1.7557677018023388E-3</v>
      </c>
      <c r="AM136" s="414">
        <f t="shared" si="58"/>
        <v>7.2931956052807289E-3</v>
      </c>
      <c r="AN136" s="415">
        <f t="shared" si="58"/>
        <v>2.8097241667025725E-2</v>
      </c>
      <c r="AO136" s="413">
        <f t="shared" ref="AO136:BP136" si="59">+AO69/AO106</f>
        <v>8.4793760994032168E-3</v>
      </c>
      <c r="AP136" s="414">
        <f t="shared" si="59"/>
        <v>-0.17212715423536598</v>
      </c>
      <c r="AQ136" s="414">
        <f t="shared" si="59"/>
        <v>2.3087677740030219E-2</v>
      </c>
      <c r="AR136" s="415">
        <f t="shared" si="59"/>
        <v>1.7526635968785127E-2</v>
      </c>
      <c r="AS136" s="413">
        <f t="shared" si="59"/>
        <v>4.6829165011173249E-2</v>
      </c>
      <c r="AT136" s="414">
        <f t="shared" si="59"/>
        <v>4.5255100111488061E-2</v>
      </c>
      <c r="AU136" s="414">
        <f t="shared" si="59"/>
        <v>3.6436408798085983E-2</v>
      </c>
      <c r="AV136" s="415">
        <f t="shared" si="59"/>
        <v>-2.721762280150912E-2</v>
      </c>
      <c r="AW136" s="413">
        <f t="shared" si="59"/>
        <v>1.5142614710571113E-2</v>
      </c>
      <c r="AX136" s="414">
        <f t="shared" si="59"/>
        <v>9.466006008186206E-3</v>
      </c>
      <c r="AY136" s="414">
        <f t="shared" si="59"/>
        <v>2.1423336398232157E-2</v>
      </c>
      <c r="AZ136" s="415">
        <f t="shared" si="59"/>
        <v>7.3393760133367944E-2</v>
      </c>
      <c r="BA136" s="413">
        <f t="shared" si="59"/>
        <v>0.17790663095282955</v>
      </c>
      <c r="BB136" s="414">
        <f t="shared" si="59"/>
        <v>0.33862086950835069</v>
      </c>
      <c r="BC136" s="414">
        <f t="shared" si="59"/>
        <v>0.31111936162200315</v>
      </c>
      <c r="BD136" s="415">
        <f t="shared" si="59"/>
        <v>0.1615925158874903</v>
      </c>
      <c r="BE136" s="413">
        <f t="shared" si="59"/>
        <v>0.16168344034166146</v>
      </c>
      <c r="BF136" s="414">
        <f t="shared" si="59"/>
        <v>0.11734745799236404</v>
      </c>
      <c r="BG136" s="414">
        <f t="shared" si="59"/>
        <v>0.13574904141057056</v>
      </c>
      <c r="BH136" s="415">
        <f t="shared" si="59"/>
        <v>0.11133829193554598</v>
      </c>
      <c r="BI136" s="413">
        <f t="shared" si="59"/>
        <v>8.8093119813221002E-2</v>
      </c>
      <c r="BJ136" s="414">
        <f t="shared" si="59"/>
        <v>3.6454690667783694E-2</v>
      </c>
      <c r="BK136" s="414">
        <f t="shared" si="59"/>
        <v>2.7639993100263889E-2</v>
      </c>
      <c r="BL136" s="415">
        <f t="shared" si="59"/>
        <v>1.942423548915904E-3</v>
      </c>
      <c r="BM136" s="413">
        <f t="shared" si="59"/>
        <v>0.17600017470407706</v>
      </c>
      <c r="BN136" s="414">
        <f t="shared" si="59"/>
        <v>0.17913590781022937</v>
      </c>
      <c r="BO136" s="414">
        <f t="shared" si="59"/>
        <v>0.23357199050220687</v>
      </c>
      <c r="BP136" s="415">
        <f t="shared" si="59"/>
        <v>0.1871455242145689</v>
      </c>
      <c r="BQ136" s="413">
        <f t="shared" ref="BQ136:BX136" si="60">+BQ69/BQ106</f>
        <v>0.27908844766487173</v>
      </c>
      <c r="BR136" s="414">
        <f t="shared" si="60"/>
        <v>0.21940184533691492</v>
      </c>
      <c r="BS136" s="414">
        <f t="shared" si="60"/>
        <v>0.20800939403225654</v>
      </c>
      <c r="BT136" s="415">
        <f t="shared" si="60"/>
        <v>0.18336060164378193</v>
      </c>
      <c r="BU136" s="413">
        <f t="shared" si="60"/>
        <v>2.1524647949900592E-3</v>
      </c>
      <c r="BV136" s="414">
        <f t="shared" si="60"/>
        <v>5.4136218255594885E-2</v>
      </c>
      <c r="BW136" s="414">
        <f t="shared" si="60"/>
        <v>8.3153035478312612E-2</v>
      </c>
      <c r="BX136" s="415">
        <f t="shared" si="60"/>
        <v>9.3239644110469741E-2</v>
      </c>
    </row>
    <row r="137" spans="1:76" x14ac:dyDescent="0.25">
      <c r="A137" s="1772"/>
      <c r="B137" s="1764" t="s">
        <v>400</v>
      </c>
      <c r="C137" s="1764"/>
      <c r="D137" s="1764"/>
      <c r="E137" s="1764"/>
      <c r="F137" s="1764"/>
      <c r="G137" s="358" t="s">
        <v>394</v>
      </c>
      <c r="H137" s="1119" t="e">
        <f>+H69/H11</f>
        <v>#DIV/0!</v>
      </c>
      <c r="I137" s="413">
        <f t="shared" ref="I137:AN137" si="61">+I69/I11</f>
        <v>2.7385092299908365E-2</v>
      </c>
      <c r="J137" s="414">
        <f t="shared" si="61"/>
        <v>5.8057180562439024E-3</v>
      </c>
      <c r="K137" s="414">
        <f t="shared" si="61"/>
        <v>0.12511969564191766</v>
      </c>
      <c r="L137" s="415">
        <f t="shared" si="61"/>
        <v>0.32073011731692092</v>
      </c>
      <c r="M137" s="413">
        <f t="shared" si="61"/>
        <v>9.1894082814878583E-2</v>
      </c>
      <c r="N137" s="414">
        <f t="shared" si="61"/>
        <v>0.10527154285067837</v>
      </c>
      <c r="O137" s="414">
        <f t="shared" si="61"/>
        <v>8.2168115295201155E-2</v>
      </c>
      <c r="P137" s="415">
        <f t="shared" si="61"/>
        <v>0.18929731904445554</v>
      </c>
      <c r="Q137" s="413">
        <f t="shared" si="61"/>
        <v>2.8895348326211413E-2</v>
      </c>
      <c r="R137" s="414">
        <f t="shared" si="61"/>
        <v>5.3709275662381295E-3</v>
      </c>
      <c r="S137" s="414">
        <f t="shared" si="61"/>
        <v>1.4887355053855005E-2</v>
      </c>
      <c r="T137" s="415">
        <f t="shared" si="61"/>
        <v>2.0281144537390629E-2</v>
      </c>
      <c r="U137" s="413">
        <f t="shared" si="61"/>
        <v>2.4127015813587688E-2</v>
      </c>
      <c r="V137" s="414">
        <f t="shared" si="61"/>
        <v>0.10765631865564612</v>
      </c>
      <c r="W137" s="414">
        <f t="shared" si="61"/>
        <v>0.11758912828593961</v>
      </c>
      <c r="X137" s="415">
        <f t="shared" si="61"/>
        <v>6.8227294406344341E-2</v>
      </c>
      <c r="Y137" s="413">
        <f t="shared" si="61"/>
        <v>0.2607558520742243</v>
      </c>
      <c r="Z137" s="414">
        <f t="shared" si="61"/>
        <v>0.26918006276360579</v>
      </c>
      <c r="AA137" s="414">
        <f t="shared" si="61"/>
        <v>0.18513352121496901</v>
      </c>
      <c r="AB137" s="415">
        <f t="shared" si="61"/>
        <v>0.18717765112558868</v>
      </c>
      <c r="AC137" s="413">
        <f t="shared" si="61"/>
        <v>-5.2848132814686199E-2</v>
      </c>
      <c r="AD137" s="414">
        <f t="shared" si="61"/>
        <v>7.3493071742151165E-3</v>
      </c>
      <c r="AE137" s="414">
        <f t="shared" si="61"/>
        <v>1.5553801664064957E-2</v>
      </c>
      <c r="AF137" s="415">
        <f t="shared" si="61"/>
        <v>4.0531991325315833E-3</v>
      </c>
      <c r="AG137" s="413">
        <f t="shared" si="61"/>
        <v>0.20091482381431308</v>
      </c>
      <c r="AH137" s="414">
        <f t="shared" si="61"/>
        <v>0.11727865541737284</v>
      </c>
      <c r="AI137" s="414">
        <f t="shared" si="61"/>
        <v>0.32690101428961899</v>
      </c>
      <c r="AJ137" s="415">
        <f t="shared" si="61"/>
        <v>0.29823317802490851</v>
      </c>
      <c r="AK137" s="413">
        <f t="shared" si="61"/>
        <v>5.1635003520792552E-3</v>
      </c>
      <c r="AL137" s="414">
        <f t="shared" si="61"/>
        <v>2.5971009692079931E-3</v>
      </c>
      <c r="AM137" s="414">
        <f t="shared" si="61"/>
        <v>1.0315237710385167E-2</v>
      </c>
      <c r="AN137" s="415">
        <f t="shared" si="61"/>
        <v>3.3528058032978397E-2</v>
      </c>
      <c r="AO137" s="413">
        <f t="shared" ref="AO137:BP137" si="62">+AO69/AO11</f>
        <v>6.139198970664163E-3</v>
      </c>
      <c r="AP137" s="414">
        <f t="shared" si="62"/>
        <v>-0.16432014411689305</v>
      </c>
      <c r="AQ137" s="414">
        <f t="shared" si="62"/>
        <v>7.1251595015356592E-3</v>
      </c>
      <c r="AR137" s="415">
        <f t="shared" si="62"/>
        <v>4.3682891766117322E-3</v>
      </c>
      <c r="AS137" s="413">
        <f t="shared" si="62"/>
        <v>5.8124488387242976E-2</v>
      </c>
      <c r="AT137" s="414">
        <f t="shared" si="62"/>
        <v>4.7846023137159022E-2</v>
      </c>
      <c r="AU137" s="414">
        <f t="shared" si="62"/>
        <v>3.9441014117657804E-2</v>
      </c>
      <c r="AV137" s="415">
        <f t="shared" si="62"/>
        <v>-4.0502436597274719E-2</v>
      </c>
      <c r="AW137" s="413">
        <f t="shared" si="62"/>
        <v>6.448819874696636E-3</v>
      </c>
      <c r="AX137" s="414">
        <f t="shared" si="62"/>
        <v>3.8207208683982362E-3</v>
      </c>
      <c r="AY137" s="414">
        <f t="shared" si="62"/>
        <v>8.0291498609609598E-3</v>
      </c>
      <c r="AZ137" s="415">
        <f t="shared" si="62"/>
        <v>2.4592372139187343E-2</v>
      </c>
      <c r="BA137" s="413">
        <f t="shared" si="62"/>
        <v>0.13503913301311071</v>
      </c>
      <c r="BB137" s="414">
        <f t="shared" si="62"/>
        <v>0.31834322245821395</v>
      </c>
      <c r="BC137" s="414">
        <f t="shared" si="62"/>
        <v>0.32532982407823069</v>
      </c>
      <c r="BD137" s="415">
        <f t="shared" si="62"/>
        <v>0.28401802267366849</v>
      </c>
      <c r="BE137" s="413">
        <f t="shared" si="62"/>
        <v>9.6333303781159813E-2</v>
      </c>
      <c r="BF137" s="414">
        <f t="shared" si="62"/>
        <v>8.0338495605903365E-2</v>
      </c>
      <c r="BG137" s="414">
        <f t="shared" si="62"/>
        <v>9.338349253331274E-2</v>
      </c>
      <c r="BH137" s="415">
        <f t="shared" si="62"/>
        <v>7.9925721612188166E-2</v>
      </c>
      <c r="BI137" s="413">
        <f t="shared" si="62"/>
        <v>8.2074461891669656E-2</v>
      </c>
      <c r="BJ137" s="414">
        <f t="shared" si="62"/>
        <v>3.4627102179796664E-2</v>
      </c>
      <c r="BK137" s="414">
        <f t="shared" si="62"/>
        <v>2.5326424255368754E-2</v>
      </c>
      <c r="BL137" s="415">
        <f t="shared" si="62"/>
        <v>2.005702335091856E-3</v>
      </c>
      <c r="BM137" s="413">
        <f t="shared" si="62"/>
        <v>0.11447348628574446</v>
      </c>
      <c r="BN137" s="414">
        <f t="shared" si="62"/>
        <v>0.1330051095472608</v>
      </c>
      <c r="BO137" s="414">
        <f t="shared" si="62"/>
        <v>0.17326215021097791</v>
      </c>
      <c r="BP137" s="415">
        <f t="shared" si="62"/>
        <v>0.17011567158501401</v>
      </c>
      <c r="BQ137" s="413">
        <f t="shared" ref="BQ137:BX137" si="63">+BQ69/BQ11</f>
        <v>0.11124428841984887</v>
      </c>
      <c r="BR137" s="414">
        <f t="shared" si="63"/>
        <v>0.10500171346085781</v>
      </c>
      <c r="BS137" s="414">
        <f t="shared" si="63"/>
        <v>0.10395251160344905</v>
      </c>
      <c r="BT137" s="415">
        <f t="shared" si="63"/>
        <v>9.2336703458036754E-2</v>
      </c>
      <c r="BU137" s="413">
        <f t="shared" si="63"/>
        <v>4.5722232097751003E-3</v>
      </c>
      <c r="BV137" s="414">
        <f t="shared" si="63"/>
        <v>8.668693932766669E-2</v>
      </c>
      <c r="BW137" s="414">
        <f t="shared" si="63"/>
        <v>0.10062896046930406</v>
      </c>
      <c r="BX137" s="415">
        <f t="shared" si="63"/>
        <v>0.15378585926421987</v>
      </c>
    </row>
    <row r="138" spans="1:76" x14ac:dyDescent="0.25">
      <c r="A138" s="1772"/>
      <c r="B138" s="1764" t="s">
        <v>401</v>
      </c>
      <c r="C138" s="1764"/>
      <c r="D138" s="1764"/>
      <c r="E138" s="1764"/>
      <c r="F138" s="1764"/>
      <c r="G138" s="358" t="s">
        <v>394</v>
      </c>
      <c r="H138" s="1119" t="e">
        <f>+H69/H128</f>
        <v>#DIV/0!</v>
      </c>
      <c r="I138" s="413">
        <f t="shared" ref="I138:AN138" si="64">+I69/I128</f>
        <v>2.8923780320946526E-2</v>
      </c>
      <c r="J138" s="414">
        <f t="shared" si="64"/>
        <v>5.9345513000868422E-3</v>
      </c>
      <c r="K138" s="414">
        <f t="shared" si="64"/>
        <v>0.12523866021147162</v>
      </c>
      <c r="L138" s="415">
        <f t="shared" si="64"/>
        <v>0.32231179098699281</v>
      </c>
      <c r="M138" s="413">
        <f t="shared" si="64"/>
        <v>9.1894082814878583E-2</v>
      </c>
      <c r="N138" s="414">
        <f t="shared" si="64"/>
        <v>0.10527154285067837</v>
      </c>
      <c r="O138" s="414">
        <f t="shared" si="64"/>
        <v>8.2168115295201155E-2</v>
      </c>
      <c r="P138" s="415">
        <f t="shared" si="64"/>
        <v>0.18929731904445554</v>
      </c>
      <c r="Q138" s="413">
        <f t="shared" si="64"/>
        <v>3.3707841468699568E-2</v>
      </c>
      <c r="R138" s="414">
        <f t="shared" si="64"/>
        <v>5.2265108643625678E-3</v>
      </c>
      <c r="S138" s="414">
        <f t="shared" si="64"/>
        <v>1.6194303811484307E-2</v>
      </c>
      <c r="T138" s="415">
        <f t="shared" si="64"/>
        <v>2.0286358847895147E-2</v>
      </c>
      <c r="U138" s="413">
        <f t="shared" si="64"/>
        <v>2.3821809684273911E-2</v>
      </c>
      <c r="V138" s="414">
        <f t="shared" si="64"/>
        <v>0.10534997087772011</v>
      </c>
      <c r="W138" s="414">
        <f t="shared" si="64"/>
        <v>0.11693474176513749</v>
      </c>
      <c r="X138" s="415">
        <f t="shared" si="64"/>
        <v>6.7061884231637323E-2</v>
      </c>
      <c r="Y138" s="413">
        <f t="shared" si="64"/>
        <v>0.25097358345672616</v>
      </c>
      <c r="Z138" s="414">
        <f t="shared" si="64"/>
        <v>0.26523947969099426</v>
      </c>
      <c r="AA138" s="414">
        <f t="shared" si="64"/>
        <v>0.17532584206864449</v>
      </c>
      <c r="AB138" s="415">
        <f t="shared" si="64"/>
        <v>0.17883608800727357</v>
      </c>
      <c r="AC138" s="413">
        <f t="shared" si="64"/>
        <v>-5.4927308251704617E-2</v>
      </c>
      <c r="AD138" s="414">
        <f t="shared" si="64"/>
        <v>7.3526111795785432E-3</v>
      </c>
      <c r="AE138" s="414">
        <f t="shared" si="64"/>
        <v>1.5687022025326486E-2</v>
      </c>
      <c r="AF138" s="415">
        <f t="shared" si="64"/>
        <v>4.0498218877215129E-3</v>
      </c>
      <c r="AG138" s="413">
        <f t="shared" si="64"/>
        <v>0.20091482381431308</v>
      </c>
      <c r="AH138" s="414">
        <f t="shared" si="64"/>
        <v>0.11727865541737284</v>
      </c>
      <c r="AI138" s="414">
        <f t="shared" si="64"/>
        <v>0.32690101428961899</v>
      </c>
      <c r="AJ138" s="415">
        <f t="shared" si="64"/>
        <v>0.29823317802490851</v>
      </c>
      <c r="AK138" s="413">
        <f t="shared" si="64"/>
        <v>5.1437160500114546E-3</v>
      </c>
      <c r="AL138" s="414">
        <f t="shared" si="64"/>
        <v>2.5797278186195571E-3</v>
      </c>
      <c r="AM138" s="414">
        <f t="shared" si="64"/>
        <v>1.0262972208142736E-2</v>
      </c>
      <c r="AN138" s="415">
        <f t="shared" si="64"/>
        <v>3.3828532354550141E-2</v>
      </c>
      <c r="AO138" s="413">
        <f t="shared" ref="AO138:BP138" si="65">+AO69/AO128</f>
        <v>6.139198970664163E-3</v>
      </c>
      <c r="AP138" s="414">
        <f t="shared" si="65"/>
        <v>-0.16432014411689305</v>
      </c>
      <c r="AQ138" s="414">
        <f t="shared" si="65"/>
        <v>7.1251595015356592E-3</v>
      </c>
      <c r="AR138" s="415">
        <f t="shared" si="65"/>
        <v>4.3682891766117322E-3</v>
      </c>
      <c r="AS138" s="413">
        <f t="shared" si="65"/>
        <v>6.1719269262708897E-2</v>
      </c>
      <c r="AT138" s="414">
        <f t="shared" si="65"/>
        <v>4.8107495405563076E-2</v>
      </c>
      <c r="AU138" s="414">
        <f t="shared" si="65"/>
        <v>4.1244038568010136E-2</v>
      </c>
      <c r="AV138" s="415">
        <f t="shared" si="65"/>
        <v>-4.0505828355899783E-2</v>
      </c>
      <c r="AW138" s="413">
        <f t="shared" si="65"/>
        <v>6.4273413060227536E-3</v>
      </c>
      <c r="AX138" s="414">
        <f t="shared" si="65"/>
        <v>3.6413682506458455E-3</v>
      </c>
      <c r="AY138" s="414">
        <f t="shared" si="65"/>
        <v>8.1666426847634387E-3</v>
      </c>
      <c r="AZ138" s="415">
        <f t="shared" si="65"/>
        <v>2.5866356555413077E-2</v>
      </c>
      <c r="BA138" s="413">
        <f t="shared" si="65"/>
        <v>0.13316958847731003</v>
      </c>
      <c r="BB138" s="414">
        <f t="shared" si="65"/>
        <v>0.30527309850917922</v>
      </c>
      <c r="BC138" s="414">
        <f t="shared" si="65"/>
        <v>0.31294680718747692</v>
      </c>
      <c r="BD138" s="415">
        <f t="shared" si="65"/>
        <v>0.28813564848506729</v>
      </c>
      <c r="BE138" s="413">
        <f t="shared" si="65"/>
        <v>9.6333303781159813E-2</v>
      </c>
      <c r="BF138" s="414">
        <f t="shared" si="65"/>
        <v>8.0338495605903365E-2</v>
      </c>
      <c r="BG138" s="414">
        <f t="shared" si="65"/>
        <v>9.338349253331274E-2</v>
      </c>
      <c r="BH138" s="415">
        <f t="shared" si="65"/>
        <v>7.9925721612188166E-2</v>
      </c>
      <c r="BI138" s="413">
        <f t="shared" si="65"/>
        <v>8.273008601866795E-2</v>
      </c>
      <c r="BJ138" s="414">
        <f t="shared" si="65"/>
        <v>3.4814572987974163E-2</v>
      </c>
      <c r="BK138" s="414">
        <f t="shared" si="65"/>
        <v>2.5352363591122029E-2</v>
      </c>
      <c r="BL138" s="415">
        <f t="shared" si="65"/>
        <v>2.0124431013662613E-3</v>
      </c>
      <c r="BM138" s="413">
        <f t="shared" si="65"/>
        <v>0.11830042351682767</v>
      </c>
      <c r="BN138" s="414">
        <f t="shared" si="65"/>
        <v>0.12951406957014616</v>
      </c>
      <c r="BO138" s="414">
        <f t="shared" si="65"/>
        <v>0.17406522778081068</v>
      </c>
      <c r="BP138" s="415">
        <f t="shared" si="65"/>
        <v>0.16642013794537008</v>
      </c>
      <c r="BQ138" s="413">
        <f t="shared" ref="BQ138:BX138" si="66">+BQ69/BQ128</f>
        <v>0.11114824618834417</v>
      </c>
      <c r="BR138" s="414">
        <f t="shared" si="66"/>
        <v>0.10468440276455702</v>
      </c>
      <c r="BS138" s="414">
        <f t="shared" si="66"/>
        <v>0.10402458264699244</v>
      </c>
      <c r="BT138" s="415">
        <f t="shared" si="66"/>
        <v>9.1501208431719619E-2</v>
      </c>
      <c r="BU138" s="413">
        <f t="shared" si="66"/>
        <v>4.1205838076392052E-3</v>
      </c>
      <c r="BV138" s="414">
        <f t="shared" si="66"/>
        <v>8.1705470407825165E-2</v>
      </c>
      <c r="BW138" s="414">
        <f t="shared" si="66"/>
        <v>0.1062030936423508</v>
      </c>
      <c r="BX138" s="415">
        <f t="shared" si="66"/>
        <v>0.15638274618643869</v>
      </c>
    </row>
    <row r="139" spans="1:76" x14ac:dyDescent="0.25">
      <c r="A139" s="1772"/>
      <c r="B139" s="1764" t="s">
        <v>402</v>
      </c>
      <c r="C139" s="1764"/>
      <c r="D139" s="1764"/>
      <c r="E139" s="1764"/>
      <c r="F139" s="1764"/>
      <c r="G139" s="358" t="s">
        <v>394</v>
      </c>
      <c r="H139" s="1119" t="e">
        <f>+(H66-H65)/H123</f>
        <v>#DIV/0!</v>
      </c>
      <c r="I139" s="413">
        <f t="shared" ref="I139:AN139" si="67">+(I66-I65)/I123</f>
        <v>3.3558941588786632E-3</v>
      </c>
      <c r="J139" s="414">
        <f t="shared" si="67"/>
        <v>3.4325903897680608E-3</v>
      </c>
      <c r="K139" s="414">
        <f t="shared" si="67"/>
        <v>4.1823473834891609E-3</v>
      </c>
      <c r="L139" s="415">
        <f t="shared" si="67"/>
        <v>4.5237492794260713E-3</v>
      </c>
      <c r="M139" s="413">
        <f t="shared" si="67"/>
        <v>6.7245825992645648E-3</v>
      </c>
      <c r="N139" s="414">
        <f t="shared" si="67"/>
        <v>8.4061926844280453E-3</v>
      </c>
      <c r="O139" s="414">
        <f t="shared" si="67"/>
        <v>9.7482618398761437E-3</v>
      </c>
      <c r="P139" s="415">
        <f t="shared" si="67"/>
        <v>9.6659069553838746E-3</v>
      </c>
      <c r="Q139" s="413">
        <f t="shared" si="67"/>
        <v>8.9586368766197376E-3</v>
      </c>
      <c r="R139" s="414">
        <f t="shared" si="67"/>
        <v>8.6640675285416212E-3</v>
      </c>
      <c r="S139" s="414">
        <f t="shared" si="67"/>
        <v>9.2483624326614531E-3</v>
      </c>
      <c r="T139" s="415">
        <f t="shared" si="67"/>
        <v>3.5651334073915088E-3</v>
      </c>
      <c r="U139" s="413">
        <f t="shared" si="67"/>
        <v>1.1423888568446172E-3</v>
      </c>
      <c r="V139" s="414">
        <f t="shared" si="67"/>
        <v>0</v>
      </c>
      <c r="W139" s="414">
        <f t="shared" si="67"/>
        <v>0</v>
      </c>
      <c r="X139" s="415">
        <f t="shared" si="67"/>
        <v>0</v>
      </c>
      <c r="Y139" s="413">
        <f t="shared" si="67"/>
        <v>8.2701857451878205E-3</v>
      </c>
      <c r="Z139" s="414">
        <f t="shared" si="67"/>
        <v>8.4369013029154082E-3</v>
      </c>
      <c r="AA139" s="414">
        <f t="shared" si="67"/>
        <v>9.5993897778048464E-3</v>
      </c>
      <c r="AB139" s="415">
        <f t="shared" si="67"/>
        <v>7.1663637673903303E-3</v>
      </c>
      <c r="AC139" s="413">
        <f t="shared" si="67"/>
        <v>2.6774697350641322E-2</v>
      </c>
      <c r="AD139" s="414">
        <f t="shared" si="67"/>
        <v>2.1616816457565136E-2</v>
      </c>
      <c r="AE139" s="414">
        <f t="shared" si="67"/>
        <v>1.5014936382190147E-2</v>
      </c>
      <c r="AF139" s="415">
        <f t="shared" si="67"/>
        <v>1.405466285389761E-2</v>
      </c>
      <c r="AG139" s="413">
        <f t="shared" si="67"/>
        <v>1.551074407321564E-3</v>
      </c>
      <c r="AH139" s="414">
        <f t="shared" si="67"/>
        <v>1.2258862756238562E-2</v>
      </c>
      <c r="AI139" s="414">
        <f t="shared" si="67"/>
        <v>8.6274394138197955E-4</v>
      </c>
      <c r="AJ139" s="415">
        <f t="shared" si="67"/>
        <v>4.6495143891908783E-4</v>
      </c>
      <c r="AK139" s="413">
        <f t="shared" si="67"/>
        <v>7.2559659557296652E-3</v>
      </c>
      <c r="AL139" s="414">
        <f t="shared" si="67"/>
        <v>6.364510961941957E-3</v>
      </c>
      <c r="AM139" s="414">
        <f t="shared" si="67"/>
        <v>6.6266765592095933E-3</v>
      </c>
      <c r="AN139" s="415">
        <f t="shared" si="67"/>
        <v>5.0213060504720594E-3</v>
      </c>
      <c r="AO139" s="413">
        <f t="shared" ref="AO139:BP139" si="68">+(AO66-AO65)/AO123</f>
        <v>2.0731696083413926E-2</v>
      </c>
      <c r="AP139" s="414">
        <f t="shared" si="68"/>
        <v>1.7720369727082515E-2</v>
      </c>
      <c r="AQ139" s="414">
        <f t="shared" si="68"/>
        <v>1.5636188877918067E-2</v>
      </c>
      <c r="AR139" s="415">
        <f t="shared" si="68"/>
        <v>1.0432216429192216E-2</v>
      </c>
      <c r="AS139" s="413">
        <f t="shared" si="68"/>
        <v>3.8799582592712063E-3</v>
      </c>
      <c r="AT139" s="414">
        <f t="shared" si="68"/>
        <v>2.4013407351020005E-2</v>
      </c>
      <c r="AU139" s="414">
        <f t="shared" si="68"/>
        <v>1.2618680675700052E-2</v>
      </c>
      <c r="AV139" s="415">
        <f t="shared" si="68"/>
        <v>1.0178562125291397E-2</v>
      </c>
      <c r="AW139" s="413">
        <f t="shared" si="68"/>
        <v>2.622883207454544E-2</v>
      </c>
      <c r="AX139" s="414">
        <f t="shared" si="68"/>
        <v>3.286473931011373E-2</v>
      </c>
      <c r="AY139" s="414">
        <f t="shared" si="68"/>
        <v>3.2347128406967685E-2</v>
      </c>
      <c r="AZ139" s="415">
        <f t="shared" si="68"/>
        <v>2.5552349895898517E-2</v>
      </c>
      <c r="BA139" s="413">
        <f t="shared" si="68"/>
        <v>1.6120814113862271E-2</v>
      </c>
      <c r="BB139" s="414">
        <f t="shared" si="68"/>
        <v>1.7339200378662892E-2</v>
      </c>
      <c r="BC139" s="414">
        <f t="shared" si="68"/>
        <v>1.2189105123238208E-2</v>
      </c>
      <c r="BD139" s="415">
        <f t="shared" si="68"/>
        <v>9.0836986534434741E-3</v>
      </c>
      <c r="BE139" s="413">
        <f t="shared" si="68"/>
        <v>1.1985334289455786E-3</v>
      </c>
      <c r="BF139" s="414">
        <f t="shared" si="68"/>
        <v>6.7380619110893488E-4</v>
      </c>
      <c r="BG139" s="414">
        <f t="shared" si="68"/>
        <v>9.6735724572782376E-5</v>
      </c>
      <c r="BH139" s="415">
        <f t="shared" si="68"/>
        <v>0</v>
      </c>
      <c r="BI139" s="413">
        <f t="shared" si="68"/>
        <v>3.1353473311579103E-3</v>
      </c>
      <c r="BJ139" s="414">
        <f t="shared" si="68"/>
        <v>0</v>
      </c>
      <c r="BK139" s="414">
        <f t="shared" si="68"/>
        <v>5.1693171408898085E-7</v>
      </c>
      <c r="BL139" s="415">
        <f t="shared" si="68"/>
        <v>1.6008975569207144E-3</v>
      </c>
      <c r="BM139" s="413">
        <f t="shared" si="68"/>
        <v>-1.5018734410763627E-2</v>
      </c>
      <c r="BN139" s="414">
        <f t="shared" si="68"/>
        <v>1.7288500396036787E-3</v>
      </c>
      <c r="BO139" s="414">
        <f t="shared" si="68"/>
        <v>2.6533836939330651E-3</v>
      </c>
      <c r="BP139" s="415">
        <f t="shared" si="68"/>
        <v>1.9939896665244418E-3</v>
      </c>
      <c r="BQ139" s="413">
        <f t="shared" ref="BQ139:BX139" si="69">+(BQ66-BQ65)/BQ123</f>
        <v>3.5642341148111115E-2</v>
      </c>
      <c r="BR139" s="414">
        <f t="shared" si="69"/>
        <v>2.5406930692552336E-2</v>
      </c>
      <c r="BS139" s="414">
        <f t="shared" si="69"/>
        <v>1.6967817730151331E-2</v>
      </c>
      <c r="BT139" s="415">
        <f t="shared" si="69"/>
        <v>1.3177832742477229E-2</v>
      </c>
      <c r="BU139" s="413">
        <f t="shared" si="69"/>
        <v>-2.3113175287467647E-2</v>
      </c>
      <c r="BV139" s="414">
        <f t="shared" si="69"/>
        <v>-7.3378491706521647E-3</v>
      </c>
      <c r="BW139" s="414">
        <f t="shared" si="69"/>
        <v>-8.250652898825428E-3</v>
      </c>
      <c r="BX139" s="415">
        <f t="shared" si="69"/>
        <v>-1.912304777631791E-2</v>
      </c>
    </row>
    <row r="140" spans="1:76" x14ac:dyDescent="0.25">
      <c r="A140" s="1772"/>
      <c r="B140" s="1764" t="s">
        <v>403</v>
      </c>
      <c r="C140" s="1764"/>
      <c r="D140" s="1764"/>
      <c r="E140" s="1764"/>
      <c r="F140" s="1764"/>
      <c r="G140" s="358" t="s">
        <v>394</v>
      </c>
      <c r="H140" s="1116" t="e">
        <f>+H106/H124</f>
        <v>#DIV/0!</v>
      </c>
      <c r="I140" s="413">
        <f>+I106/I124</f>
        <v>0.21553820322554815</v>
      </c>
      <c r="J140" s="414">
        <f t="shared" ref="J140:AN140" si="70">+J106/J124</f>
        <v>0.20565071513330421</v>
      </c>
      <c r="K140" s="414">
        <f t="shared" si="70"/>
        <v>0.23071184799545788</v>
      </c>
      <c r="L140" s="415">
        <f t="shared" si="70"/>
        <v>0.3301422045135593</v>
      </c>
      <c r="M140" s="413">
        <f t="shared" si="70"/>
        <v>0.35314206601903347</v>
      </c>
      <c r="N140" s="414">
        <f t="shared" si="70"/>
        <v>0.25439725217419867</v>
      </c>
      <c r="O140" s="414">
        <f t="shared" si="70"/>
        <v>0.3191855437706751</v>
      </c>
      <c r="P140" s="415">
        <f t="shared" si="70"/>
        <v>0.34536539142622175</v>
      </c>
      <c r="Q140" s="413">
        <f t="shared" si="70"/>
        <v>0.14007921023146683</v>
      </c>
      <c r="R140" s="414">
        <f t="shared" si="70"/>
        <v>0.13855021333676834</v>
      </c>
      <c r="S140" s="414">
        <f t="shared" si="70"/>
        <v>0.21657623162228187</v>
      </c>
      <c r="T140" s="415">
        <f t="shared" si="70"/>
        <v>0.18341051038949702</v>
      </c>
      <c r="U140" s="413">
        <f t="shared" si="70"/>
        <v>0.32058517673552051</v>
      </c>
      <c r="V140" s="414">
        <f t="shared" si="70"/>
        <v>0.35445608158414182</v>
      </c>
      <c r="W140" s="414">
        <f t="shared" si="70"/>
        <v>0.46675035371666512</v>
      </c>
      <c r="X140" s="415">
        <f t="shared" si="70"/>
        <v>0.53979442216247508</v>
      </c>
      <c r="Y140" s="413">
        <f t="shared" si="70"/>
        <v>0.31631376947111134</v>
      </c>
      <c r="Z140" s="414">
        <f t="shared" si="70"/>
        <v>0.31615293215145862</v>
      </c>
      <c r="AA140" s="414">
        <f t="shared" si="70"/>
        <v>0.34059176993607759</v>
      </c>
      <c r="AB140" s="415">
        <f t="shared" si="70"/>
        <v>0.37471021147858208</v>
      </c>
      <c r="AC140" s="413">
        <f t="shared" si="70"/>
        <v>0.33995404806334162</v>
      </c>
      <c r="AD140" s="414">
        <f t="shared" si="70"/>
        <v>0.29933867871888636</v>
      </c>
      <c r="AE140" s="414">
        <f t="shared" si="70"/>
        <v>0.32553808795216505</v>
      </c>
      <c r="AF140" s="415">
        <f t="shared" si="70"/>
        <v>0.35424278533680637</v>
      </c>
      <c r="AG140" s="413">
        <f t="shared" si="70"/>
        <v>-9.3306776040153694E-2</v>
      </c>
      <c r="AH140" s="414">
        <f t="shared" si="70"/>
        <v>-2.3634819200159089E-2</v>
      </c>
      <c r="AI140" s="414">
        <f t="shared" si="70"/>
        <v>0.26813498927981155</v>
      </c>
      <c r="AJ140" s="415">
        <f t="shared" si="70"/>
        <v>0.34341983305355739</v>
      </c>
      <c r="AK140" s="413">
        <f t="shared" si="70"/>
        <v>0.65843256404919814</v>
      </c>
      <c r="AL140" s="414">
        <f t="shared" si="70"/>
        <v>0.59878754541210499</v>
      </c>
      <c r="AM140" s="414">
        <f t="shared" si="70"/>
        <v>0.61494340999583075</v>
      </c>
      <c r="AN140" s="415">
        <f t="shared" si="70"/>
        <v>0.60874885609673246</v>
      </c>
      <c r="AO140" s="413">
        <f t="shared" ref="AO140:BP140" si="71">+AO106/AO124</f>
        <v>0.36611434926666986</v>
      </c>
      <c r="AP140" s="414">
        <f t="shared" si="71"/>
        <v>0.35026090898070328</v>
      </c>
      <c r="AQ140" s="414">
        <f t="shared" si="71"/>
        <v>0.20640040349343258</v>
      </c>
      <c r="AR140" s="415">
        <f t="shared" si="71"/>
        <v>0.20318640256379206</v>
      </c>
      <c r="AS140" s="413">
        <f t="shared" si="71"/>
        <v>0.44989542443401248</v>
      </c>
      <c r="AT140" s="414">
        <f t="shared" si="71"/>
        <v>0.46550134373909308</v>
      </c>
      <c r="AU140" s="414">
        <f t="shared" si="71"/>
        <v>0.47690045640517104</v>
      </c>
      <c r="AV140" s="415">
        <f t="shared" si="71"/>
        <v>0.48851703623225756</v>
      </c>
      <c r="AW140" s="413">
        <f t="shared" si="71"/>
        <v>0.2276969927681041</v>
      </c>
      <c r="AX140" s="414">
        <f t="shared" si="71"/>
        <v>0.22916876650427523</v>
      </c>
      <c r="AY140" s="414">
        <f t="shared" si="71"/>
        <v>0.22408905646247029</v>
      </c>
      <c r="AZ140" s="415">
        <f t="shared" si="71"/>
        <v>0.22807684974696346</v>
      </c>
      <c r="BA140" s="413">
        <f t="shared" si="71"/>
        <v>0.40035549356492828</v>
      </c>
      <c r="BB140" s="414">
        <f t="shared" si="71"/>
        <v>0.52771809202136399</v>
      </c>
      <c r="BC140" s="414">
        <f t="shared" si="71"/>
        <v>0.64924111178555555</v>
      </c>
      <c r="BD140" s="415">
        <f t="shared" si="71"/>
        <v>0.68270204803280543</v>
      </c>
      <c r="BE140" s="413">
        <f t="shared" si="71"/>
        <v>0.70819366579651422</v>
      </c>
      <c r="BF140" s="414">
        <f t="shared" si="71"/>
        <v>0.64495653554694243</v>
      </c>
      <c r="BG140" s="414">
        <f t="shared" si="71"/>
        <v>0.67291951597261213</v>
      </c>
      <c r="BH140" s="415">
        <f t="shared" si="71"/>
        <v>0.66859895962639826</v>
      </c>
      <c r="BI140" s="413">
        <f t="shared" si="71"/>
        <v>0.71039924018646827</v>
      </c>
      <c r="BJ140" s="414">
        <f t="shared" si="71"/>
        <v>0.7847185907820966</v>
      </c>
      <c r="BK140" s="414">
        <f t="shared" si="71"/>
        <v>0.75598716946379996</v>
      </c>
      <c r="BL140" s="415">
        <f t="shared" si="71"/>
        <v>0.76738750613447859</v>
      </c>
      <c r="BM140" s="413">
        <f t="shared" si="71"/>
        <v>0.54980964148298239</v>
      </c>
      <c r="BN140" s="414">
        <f t="shared" si="71"/>
        <v>0.6812584636256086</v>
      </c>
      <c r="BO140" s="414">
        <f t="shared" si="71"/>
        <v>0.73958044250679988</v>
      </c>
      <c r="BP140" s="415">
        <f t="shared" si="71"/>
        <v>0.79492511481349948</v>
      </c>
      <c r="BQ140" s="413">
        <f t="shared" ref="BQ140:BX140" si="72">+BQ106/BQ124</f>
        <v>0.37541121883548767</v>
      </c>
      <c r="BR140" s="414">
        <f t="shared" si="72"/>
        <v>0.3827533685306127</v>
      </c>
      <c r="BS140" s="414">
        <f t="shared" si="72"/>
        <v>0.37394133332824858</v>
      </c>
      <c r="BT140" s="415">
        <f t="shared" si="72"/>
        <v>0.38259145798482352</v>
      </c>
      <c r="BU140" s="413">
        <f t="shared" si="72"/>
        <v>0.82387505516218107</v>
      </c>
      <c r="BV140" s="414">
        <f t="shared" si="72"/>
        <v>0.82908515997965837</v>
      </c>
      <c r="BW140" s="414">
        <f t="shared" si="72"/>
        <v>0.76879772045214589</v>
      </c>
      <c r="BX140" s="415">
        <f t="shared" si="72"/>
        <v>0.82722783457688431</v>
      </c>
    </row>
    <row r="141" spans="1:76" x14ac:dyDescent="0.25">
      <c r="A141" s="1772"/>
      <c r="B141" s="1764" t="s">
        <v>404</v>
      </c>
      <c r="C141" s="1764"/>
      <c r="D141" s="1764"/>
      <c r="E141" s="1764"/>
      <c r="F141" s="1764"/>
      <c r="G141" s="358" t="s">
        <v>394</v>
      </c>
      <c r="H141" s="1119" t="e">
        <f>+H122/H123</f>
        <v>#DIV/0!</v>
      </c>
      <c r="I141" s="413">
        <f t="shared" ref="I141:AN141" si="73">+I122/I123</f>
        <v>0.18577794347236604</v>
      </c>
      <c r="J141" s="414">
        <f t="shared" si="73"/>
        <v>0.16210252117273152</v>
      </c>
      <c r="K141" s="414">
        <f t="shared" si="73"/>
        <v>0.20146572281945033</v>
      </c>
      <c r="L141" s="415">
        <f t="shared" si="73"/>
        <v>0.19631003369830327</v>
      </c>
      <c r="M141" s="413">
        <f t="shared" si="73"/>
        <v>0.85600295349677502</v>
      </c>
      <c r="N141" s="414">
        <f t="shared" si="73"/>
        <v>0.52374741579645678</v>
      </c>
      <c r="O141" s="414">
        <f t="shared" si="73"/>
        <v>0.63209138374092888</v>
      </c>
      <c r="P141" s="415">
        <f t="shared" si="73"/>
        <v>0.40279496877820276</v>
      </c>
      <c r="Q141" s="413">
        <f t="shared" si="73"/>
        <v>0.71583350299387261</v>
      </c>
      <c r="R141" s="414">
        <f t="shared" si="73"/>
        <v>0.78072939532940799</v>
      </c>
      <c r="S141" s="414">
        <f t="shared" si="73"/>
        <v>0.67207502969638377</v>
      </c>
      <c r="T141" s="415">
        <f t="shared" si="73"/>
        <v>0.70652620292357637</v>
      </c>
      <c r="U141" s="413">
        <f t="shared" si="73"/>
        <v>0.81895154209364629</v>
      </c>
      <c r="V141" s="414">
        <f t="shared" si="73"/>
        <v>0.82390071766821382</v>
      </c>
      <c r="W141" s="414">
        <f t="shared" si="73"/>
        <v>0.76824512209425233</v>
      </c>
      <c r="X141" s="415">
        <f t="shared" si="73"/>
        <v>0.71641725261076783</v>
      </c>
      <c r="Y141" s="413">
        <f t="shared" si="73"/>
        <v>0.71500093567948997</v>
      </c>
      <c r="Z141" s="414">
        <f t="shared" si="73"/>
        <v>0.62366518793332393</v>
      </c>
      <c r="AA141" s="414">
        <f t="shared" si="73"/>
        <v>0.51871835765859353</v>
      </c>
      <c r="AB141" s="415">
        <f t="shared" si="73"/>
        <v>0.48108464866288708</v>
      </c>
      <c r="AC141" s="413">
        <f t="shared" si="73"/>
        <v>0.44511522715810231</v>
      </c>
      <c r="AD141" s="414">
        <f t="shared" si="73"/>
        <v>0.58874195616557001</v>
      </c>
      <c r="AE141" s="414">
        <f t="shared" si="73"/>
        <v>0.55169634959328684</v>
      </c>
      <c r="AF141" s="415">
        <f t="shared" si="73"/>
        <v>0.48414913789000186</v>
      </c>
      <c r="AG141" s="413">
        <f t="shared" si="73"/>
        <v>0.65851123155322211</v>
      </c>
      <c r="AH141" s="414">
        <f t="shared" si="73"/>
        <v>0.60660501509871645</v>
      </c>
      <c r="AI141" s="414">
        <f t="shared" si="73"/>
        <v>0.78907360581364483</v>
      </c>
      <c r="AJ141" s="415">
        <f t="shared" si="73"/>
        <v>0.75546140791682104</v>
      </c>
      <c r="AK141" s="413">
        <f t="shared" si="73"/>
        <v>0.50433411916295556</v>
      </c>
      <c r="AL141" s="414">
        <f t="shared" si="73"/>
        <v>0.63120468899194759</v>
      </c>
      <c r="AM141" s="414">
        <f t="shared" si="73"/>
        <v>0.4831010315605852</v>
      </c>
      <c r="AN141" s="415">
        <f t="shared" si="73"/>
        <v>0.52611151662462896</v>
      </c>
      <c r="AO141" s="413">
        <f t="shared" ref="AO141:BP141" si="74">+AO122/AO123</f>
        <v>0.53866989894007633</v>
      </c>
      <c r="AP141" s="414">
        <f t="shared" si="74"/>
        <v>0.70320777998781481</v>
      </c>
      <c r="AQ141" s="414">
        <f t="shared" si="74"/>
        <v>0.44606951562885605</v>
      </c>
      <c r="AR141" s="415">
        <f t="shared" si="74"/>
        <v>0.42293628668842043</v>
      </c>
      <c r="AS141" s="413">
        <f t="shared" si="74"/>
        <v>0.49410508090257282</v>
      </c>
      <c r="AT141" s="414">
        <f t="shared" si="74"/>
        <v>0.39822056588033133</v>
      </c>
      <c r="AU141" s="414">
        <f t="shared" si="74"/>
        <v>0.40890174755706948</v>
      </c>
      <c r="AV141" s="415">
        <f t="shared" si="74"/>
        <v>0.39313857091689886</v>
      </c>
      <c r="AW141" s="413">
        <f t="shared" si="74"/>
        <v>0.64149784091406137</v>
      </c>
      <c r="AX141" s="414">
        <f t="shared" si="74"/>
        <v>0.64289154912879731</v>
      </c>
      <c r="AY141" s="414">
        <f t="shared" si="74"/>
        <v>0.64526105148179558</v>
      </c>
      <c r="AZ141" s="415">
        <f t="shared" si="74"/>
        <v>0.49828753217066757</v>
      </c>
      <c r="BA141" s="413">
        <f t="shared" si="74"/>
        <v>0.38353078903649723</v>
      </c>
      <c r="BB141" s="414">
        <f t="shared" si="74"/>
        <v>0.54142284899644944</v>
      </c>
      <c r="BC141" s="414">
        <f t="shared" si="74"/>
        <v>0.56415602368024464</v>
      </c>
      <c r="BD141" s="415">
        <f t="shared" si="74"/>
        <v>0.60125713571713579</v>
      </c>
      <c r="BE141" s="413">
        <f t="shared" si="74"/>
        <v>0.41974428935290314</v>
      </c>
      <c r="BF141" s="414">
        <f t="shared" si="74"/>
        <v>0.61664529152332348</v>
      </c>
      <c r="BG141" s="414">
        <f t="shared" si="74"/>
        <v>0.62476768003338301</v>
      </c>
      <c r="BH141" s="415">
        <f t="shared" si="74"/>
        <v>0.65678832338613879</v>
      </c>
      <c r="BI141" s="413">
        <f t="shared" si="74"/>
        <v>1</v>
      </c>
      <c r="BJ141" s="414">
        <f t="shared" si="74"/>
        <v>0.92684468898811123</v>
      </c>
      <c r="BK141" s="414">
        <f t="shared" si="74"/>
        <v>0.88257934535069171</v>
      </c>
      <c r="BL141" s="415">
        <f t="shared" si="74"/>
        <v>0.90814239751214743</v>
      </c>
      <c r="BM141" s="413">
        <f t="shared" si="74"/>
        <v>0.93354432254371156</v>
      </c>
      <c r="BN141" s="414">
        <f t="shared" si="74"/>
        <v>0.97481917682135621</v>
      </c>
      <c r="BO141" s="414">
        <f t="shared" si="74"/>
        <v>0.9743347580856726</v>
      </c>
      <c r="BP141" s="415">
        <f t="shared" si="74"/>
        <v>0.96842702733385455</v>
      </c>
      <c r="BQ141" s="413">
        <f t="shared" ref="BQ141:BX141" si="75">+BQ122/BQ123</f>
        <v>0.73078027896761077</v>
      </c>
      <c r="BR141" s="414">
        <f t="shared" si="75"/>
        <v>0.59782339227197179</v>
      </c>
      <c r="BS141" s="414">
        <f t="shared" si="75"/>
        <v>0.42339466491545019</v>
      </c>
      <c r="BT141" s="415">
        <f t="shared" si="75"/>
        <v>0.25898318752531363</v>
      </c>
      <c r="BU141" s="413">
        <f t="shared" si="75"/>
        <v>0.60713535701493526</v>
      </c>
      <c r="BV141" s="414">
        <f t="shared" si="75"/>
        <v>0.68580704235064038</v>
      </c>
      <c r="BW141" s="414">
        <f t="shared" si="75"/>
        <v>0.71223101100752351</v>
      </c>
      <c r="BX141" s="415">
        <f t="shared" si="75"/>
        <v>0.60572410253208908</v>
      </c>
    </row>
    <row r="142" spans="1:76" x14ac:dyDescent="0.25">
      <c r="A142" s="1772"/>
      <c r="B142" s="1764" t="s">
        <v>405</v>
      </c>
      <c r="C142" s="1764"/>
      <c r="D142" s="1764"/>
      <c r="E142" s="1764"/>
      <c r="F142" s="1764"/>
      <c r="G142" s="358"/>
      <c r="H142" s="1118" t="e">
        <f>+H93/H122</f>
        <v>#DIV/0!</v>
      </c>
      <c r="I142" s="417">
        <f t="shared" ref="I142:AN142" si="76">+I93/I122</f>
        <v>1.1457656688366047</v>
      </c>
      <c r="J142" s="418">
        <f t="shared" si="76"/>
        <v>1.0598750826381342</v>
      </c>
      <c r="K142" s="418">
        <f t="shared" si="76"/>
        <v>1.0285732735930724</v>
      </c>
      <c r="L142" s="419">
        <f t="shared" si="76"/>
        <v>1.3699140553369353</v>
      </c>
      <c r="M142" s="417">
        <f t="shared" si="76"/>
        <v>1.4137933826748699</v>
      </c>
      <c r="N142" s="418">
        <f t="shared" si="76"/>
        <v>1.5808270548535459</v>
      </c>
      <c r="O142" s="418">
        <f t="shared" si="76"/>
        <v>1.4650934692432689</v>
      </c>
      <c r="P142" s="419">
        <f t="shared" si="76"/>
        <v>2.5007481117356014</v>
      </c>
      <c r="Q142" s="417">
        <f t="shared" si="76"/>
        <v>1.2423272360248823</v>
      </c>
      <c r="R142" s="418">
        <f t="shared" si="76"/>
        <v>1.080290308543568</v>
      </c>
      <c r="S142" s="418">
        <f t="shared" si="76"/>
        <v>1.1030683257675973</v>
      </c>
      <c r="T142" s="419">
        <f t="shared" si="76"/>
        <v>1.0458508497028225</v>
      </c>
      <c r="U142" s="417">
        <f t="shared" si="76"/>
        <v>1.3141424603683494</v>
      </c>
      <c r="V142" s="418">
        <f t="shared" si="76"/>
        <v>1.3605464331743355</v>
      </c>
      <c r="W142" s="418">
        <f t="shared" si="76"/>
        <v>1.5594964760872052</v>
      </c>
      <c r="X142" s="419">
        <f t="shared" si="76"/>
        <v>1.8616658291697026</v>
      </c>
      <c r="Y142" s="417">
        <f t="shared" si="76"/>
        <v>0.86644466531613207</v>
      </c>
      <c r="Z142" s="418">
        <f t="shared" si="76"/>
        <v>1.1177529760149596</v>
      </c>
      <c r="AA142" s="418">
        <f t="shared" si="76"/>
        <v>1.0835007821822449</v>
      </c>
      <c r="AB142" s="419">
        <f t="shared" si="76"/>
        <v>1.323721898394365</v>
      </c>
      <c r="AC142" s="417">
        <f t="shared" si="76"/>
        <v>2.6485598268298665</v>
      </c>
      <c r="AD142" s="418">
        <f t="shared" si="76"/>
        <v>0.90945428627754132</v>
      </c>
      <c r="AE142" s="418">
        <f t="shared" si="76"/>
        <v>0.96857735383752086</v>
      </c>
      <c r="AF142" s="419">
        <f t="shared" si="76"/>
        <v>0.97812847439185491</v>
      </c>
      <c r="AG142" s="417">
        <f t="shared" si="76"/>
        <v>1.1270603909804231</v>
      </c>
      <c r="AH142" s="418">
        <f t="shared" si="76"/>
        <v>0.74965762138942438</v>
      </c>
      <c r="AI142" s="418">
        <f t="shared" si="76"/>
        <v>1.030983949588534</v>
      </c>
      <c r="AJ142" s="419">
        <f t="shared" si="76"/>
        <v>1.7453127566887192</v>
      </c>
      <c r="AK142" s="417">
        <f t="shared" si="76"/>
        <v>1.4074580748581547</v>
      </c>
      <c r="AL142" s="418">
        <f t="shared" si="76"/>
        <v>0.93221908769700301</v>
      </c>
      <c r="AM142" s="418">
        <f t="shared" si="76"/>
        <v>1.1858534373352128</v>
      </c>
      <c r="AN142" s="419">
        <f t="shared" si="76"/>
        <v>1.1336540990714841</v>
      </c>
      <c r="AO142" s="417">
        <f t="shared" ref="AO142:BP142" si="77">+AO93/AO122</f>
        <v>0.83654493455276058</v>
      </c>
      <c r="AP142" s="418">
        <f t="shared" si="77"/>
        <v>0.48162532205201597</v>
      </c>
      <c r="AQ142" s="418">
        <f t="shared" si="77"/>
        <v>0.78670838185689451</v>
      </c>
      <c r="AR142" s="419">
        <f t="shared" si="77"/>
        <v>0.77468667580156869</v>
      </c>
      <c r="AS142" s="417">
        <f t="shared" si="77"/>
        <v>0.93447380906295918</v>
      </c>
      <c r="AT142" s="418">
        <f t="shared" si="77"/>
        <v>1.210209413530922</v>
      </c>
      <c r="AU142" s="418">
        <f t="shared" si="77"/>
        <v>1.0754276688164213</v>
      </c>
      <c r="AV142" s="419">
        <f t="shared" si="77"/>
        <v>1.2216568952885702</v>
      </c>
      <c r="AW142" s="417">
        <f t="shared" si="77"/>
        <v>0.9143096481655828</v>
      </c>
      <c r="AX142" s="418">
        <f t="shared" si="77"/>
        <v>0.85366064932331176</v>
      </c>
      <c r="AY142" s="418">
        <f t="shared" si="77"/>
        <v>0.77261312503411739</v>
      </c>
      <c r="AZ142" s="419">
        <f t="shared" si="77"/>
        <v>0.96046160692256333</v>
      </c>
      <c r="BA142" s="417">
        <f t="shared" si="77"/>
        <v>1.3966444394512276</v>
      </c>
      <c r="BB142" s="418">
        <f t="shared" si="77"/>
        <v>1.7629384926103331</v>
      </c>
      <c r="BC142" s="418">
        <f t="shared" si="77"/>
        <v>2.6168780035201795</v>
      </c>
      <c r="BD142" s="419">
        <f t="shared" si="77"/>
        <v>2.6457353306743681</v>
      </c>
      <c r="BE142" s="417">
        <f t="shared" si="77"/>
        <v>7.1808810066363886</v>
      </c>
      <c r="BF142" s="418">
        <f t="shared" si="77"/>
        <v>4.1060098993351888</v>
      </c>
      <c r="BG142" s="418">
        <f t="shared" si="77"/>
        <v>4.4854922966895145</v>
      </c>
      <c r="BH142" s="419">
        <f t="shared" si="77"/>
        <v>4.298172895776073</v>
      </c>
      <c r="BI142" s="417">
        <f t="shared" si="77"/>
        <v>3.0571135142840644</v>
      </c>
      <c r="BJ142" s="418">
        <f t="shared" si="77"/>
        <v>4.3311176680141088</v>
      </c>
      <c r="BK142" s="418">
        <f t="shared" si="77"/>
        <v>3.8493424998906747</v>
      </c>
      <c r="BL142" s="419">
        <f t="shared" si="77"/>
        <v>3.9051749936907023</v>
      </c>
      <c r="BM142" s="417">
        <f t="shared" si="77"/>
        <v>1.0966065803936536</v>
      </c>
      <c r="BN142" s="418">
        <f t="shared" si="77"/>
        <v>1.5802519919469675</v>
      </c>
      <c r="BO142" s="418">
        <f t="shared" si="77"/>
        <v>2.0838057830966417</v>
      </c>
      <c r="BP142" s="419">
        <f t="shared" si="77"/>
        <v>2.6930772011659436</v>
      </c>
      <c r="BQ142" s="417">
        <f t="shared" ref="BQ142:BX142" si="78">+BQ93/BQ122</f>
        <v>0.69563945592207888</v>
      </c>
      <c r="BR142" s="418">
        <f t="shared" si="78"/>
        <v>0.78997560921363208</v>
      </c>
      <c r="BS142" s="418">
        <f t="shared" si="78"/>
        <v>1.0880847111357199</v>
      </c>
      <c r="BT142" s="419">
        <f t="shared" si="78"/>
        <v>2.2904978712039865</v>
      </c>
      <c r="BU142" s="417">
        <f t="shared" si="78"/>
        <v>6.3053352796579052</v>
      </c>
      <c r="BV142" s="418">
        <f t="shared" si="78"/>
        <v>5.4568519857108937</v>
      </c>
      <c r="BW142" s="418">
        <f t="shared" si="78"/>
        <v>4.2337280322285951</v>
      </c>
      <c r="BX142" s="419">
        <f t="shared" si="78"/>
        <v>6.202949184349527</v>
      </c>
    </row>
    <row r="143" spans="1:76" x14ac:dyDescent="0.25">
      <c r="A143" s="1772"/>
      <c r="B143" s="1764" t="s">
        <v>406</v>
      </c>
      <c r="C143" s="1764"/>
      <c r="D143" s="1764"/>
      <c r="E143" s="1764"/>
      <c r="F143" s="1764"/>
      <c r="G143" s="358"/>
      <c r="H143" s="1118" t="e">
        <f>+(H93-H82-H83-H91)/H122</f>
        <v>#DIV/0!</v>
      </c>
      <c r="I143" s="417">
        <f t="shared" ref="I143:AN143" si="79">+(I93-I82-I83-I91)/I122</f>
        <v>0.98427443015661775</v>
      </c>
      <c r="J143" s="418">
        <f t="shared" si="79"/>
        <v>0.93910837802328839</v>
      </c>
      <c r="K143" s="418">
        <f t="shared" si="79"/>
        <v>0.93207647706268082</v>
      </c>
      <c r="L143" s="419">
        <f t="shared" si="79"/>
        <v>1.2699043593882469</v>
      </c>
      <c r="M143" s="417">
        <f t="shared" si="79"/>
        <v>1.4137933826748699</v>
      </c>
      <c r="N143" s="418">
        <f t="shared" si="79"/>
        <v>1.5808270548535459</v>
      </c>
      <c r="O143" s="418">
        <f t="shared" si="79"/>
        <v>1.4650934692432689</v>
      </c>
      <c r="P143" s="419">
        <f t="shared" si="79"/>
        <v>2.5007481117356014</v>
      </c>
      <c r="Q143" s="417">
        <f t="shared" si="79"/>
        <v>0.92244762969989158</v>
      </c>
      <c r="R143" s="418">
        <f t="shared" si="79"/>
        <v>0.82722124744295888</v>
      </c>
      <c r="S143" s="418">
        <f t="shared" si="79"/>
        <v>0.90028454637371347</v>
      </c>
      <c r="T143" s="419">
        <f t="shared" si="79"/>
        <v>0.91463369114970805</v>
      </c>
      <c r="U143" s="417">
        <f t="shared" si="79"/>
        <v>0.84498399239106869</v>
      </c>
      <c r="V143" s="418">
        <f t="shared" si="79"/>
        <v>0.92671146618670697</v>
      </c>
      <c r="W143" s="418">
        <f t="shared" si="79"/>
        <v>0.92175817929295023</v>
      </c>
      <c r="X143" s="419">
        <f t="shared" si="79"/>
        <v>0.96049478470223448</v>
      </c>
      <c r="Y143" s="417">
        <f t="shared" si="79"/>
        <v>0.74818260766817812</v>
      </c>
      <c r="Z143" s="418">
        <f t="shared" si="79"/>
        <v>1.0222364963808372</v>
      </c>
      <c r="AA143" s="418">
        <f t="shared" si="79"/>
        <v>0.87925948917389829</v>
      </c>
      <c r="AB143" s="419">
        <f t="shared" si="79"/>
        <v>1.0549100596559524</v>
      </c>
      <c r="AC143" s="417">
        <f t="shared" si="79"/>
        <v>0.75038472727527727</v>
      </c>
      <c r="AD143" s="418">
        <f t="shared" si="79"/>
        <v>0.35568155984733119</v>
      </c>
      <c r="AE143" s="418">
        <f t="shared" si="79"/>
        <v>0.3499956532235301</v>
      </c>
      <c r="AF143" s="419">
        <f t="shared" si="79"/>
        <v>0.18155802822718078</v>
      </c>
      <c r="AG143" s="417">
        <f t="shared" si="79"/>
        <v>1.1257864448848405</v>
      </c>
      <c r="AH143" s="418">
        <f t="shared" si="79"/>
        <v>0.74834227425998334</v>
      </c>
      <c r="AI143" s="418">
        <f t="shared" si="79"/>
        <v>1.0272414158549332</v>
      </c>
      <c r="AJ143" s="419">
        <f t="shared" si="79"/>
        <v>1.7429214229730894</v>
      </c>
      <c r="AK143" s="417">
        <f t="shared" si="79"/>
        <v>1.1143201985485482</v>
      </c>
      <c r="AL143" s="418">
        <f t="shared" si="79"/>
        <v>0.86023456675037913</v>
      </c>
      <c r="AM143" s="418">
        <f t="shared" si="79"/>
        <v>1.0732257748395637</v>
      </c>
      <c r="AN143" s="419">
        <f t="shared" si="79"/>
        <v>1.0863522676375328</v>
      </c>
      <c r="AO143" s="417">
        <f t="shared" ref="AO143:BP143" si="80">+(AO93-AO82-AO83-AO91)/AO122</f>
        <v>0.83654493455276058</v>
      </c>
      <c r="AP143" s="418">
        <f t="shared" si="80"/>
        <v>0.48162532205201597</v>
      </c>
      <c r="AQ143" s="418">
        <f t="shared" si="80"/>
        <v>0.78670838185689451</v>
      </c>
      <c r="AR143" s="419">
        <f t="shared" si="80"/>
        <v>0.77468667580156869</v>
      </c>
      <c r="AS143" s="417">
        <f t="shared" si="80"/>
        <v>0.51461650763640465</v>
      </c>
      <c r="AT143" s="418">
        <f t="shared" si="80"/>
        <v>0.65145977090261187</v>
      </c>
      <c r="AU143" s="418">
        <f t="shared" si="80"/>
        <v>0.58447572227575784</v>
      </c>
      <c r="AV143" s="419">
        <f t="shared" si="80"/>
        <v>0.62347465914733458</v>
      </c>
      <c r="AW143" s="417">
        <f t="shared" si="80"/>
        <v>0.50071663552692314</v>
      </c>
      <c r="AX143" s="418">
        <f t="shared" si="80"/>
        <v>0.46004601435797998</v>
      </c>
      <c r="AY143" s="418">
        <f t="shared" si="80"/>
        <v>0.40743758650733153</v>
      </c>
      <c r="AZ143" s="419">
        <f t="shared" si="80"/>
        <v>0.58010041941185975</v>
      </c>
      <c r="BA143" s="417">
        <f t="shared" si="80"/>
        <v>1.1219775694570231</v>
      </c>
      <c r="BB143" s="418">
        <f t="shared" si="80"/>
        <v>1.4018328342976767</v>
      </c>
      <c r="BC143" s="418">
        <f t="shared" si="80"/>
        <v>2.1640682952715129</v>
      </c>
      <c r="BD143" s="419">
        <f t="shared" si="80"/>
        <v>2.2414316641836254</v>
      </c>
      <c r="BE143" s="417">
        <f t="shared" si="80"/>
        <v>4.4199271105304456</v>
      </c>
      <c r="BF143" s="418">
        <f t="shared" si="80"/>
        <v>2.6919495955954336</v>
      </c>
      <c r="BG143" s="418">
        <f t="shared" si="80"/>
        <v>3.0147374545517049</v>
      </c>
      <c r="BH143" s="419">
        <f t="shared" si="80"/>
        <v>2.9439632353587735</v>
      </c>
      <c r="BI143" s="417">
        <f t="shared" si="80"/>
        <v>2.4134457044691864</v>
      </c>
      <c r="BJ143" s="418">
        <f t="shared" si="80"/>
        <v>3.7281976050554313</v>
      </c>
      <c r="BK143" s="418">
        <f t="shared" si="80"/>
        <v>3.3161786782166764</v>
      </c>
      <c r="BL143" s="419">
        <f t="shared" si="80"/>
        <v>3.1111828554425647</v>
      </c>
      <c r="BM143" s="417">
        <f t="shared" si="80"/>
        <v>0.82923640883963745</v>
      </c>
      <c r="BN143" s="418">
        <f t="shared" si="80"/>
        <v>1.126798504185365</v>
      </c>
      <c r="BO143" s="418">
        <f t="shared" si="80"/>
        <v>1.5583955245043597</v>
      </c>
      <c r="BP143" s="419">
        <f t="shared" si="80"/>
        <v>1.9366757111586268</v>
      </c>
      <c r="BQ143" s="417">
        <f t="shared" ref="BQ143:BX143" si="81">+(BQ93-BQ82-BQ83-BQ91)/BQ122</f>
        <v>0.25612126141234626</v>
      </c>
      <c r="BR143" s="418">
        <f t="shared" si="81"/>
        <v>0.30738917810092786</v>
      </c>
      <c r="BS143" s="418">
        <f t="shared" si="81"/>
        <v>0.50671557428102765</v>
      </c>
      <c r="BT143" s="419">
        <f t="shared" si="81"/>
        <v>1.4580174165609376</v>
      </c>
      <c r="BU143" s="417">
        <f t="shared" si="81"/>
        <v>2.9307574346921359</v>
      </c>
      <c r="BV143" s="418">
        <f t="shared" si="81"/>
        <v>1.9906012715300554</v>
      </c>
      <c r="BW143" s="418">
        <f t="shared" si="81"/>
        <v>2.4388588661633852</v>
      </c>
      <c r="BX143" s="419">
        <f t="shared" si="81"/>
        <v>3.9599281956333781</v>
      </c>
    </row>
    <row r="144" spans="1:76" x14ac:dyDescent="0.25">
      <c r="A144" s="1772"/>
      <c r="B144" s="1764" t="s">
        <v>407</v>
      </c>
      <c r="C144" s="1764"/>
      <c r="D144" s="1764"/>
      <c r="E144" s="1764"/>
      <c r="F144" s="1764"/>
      <c r="G144" s="358"/>
      <c r="H144" s="1118" t="e">
        <f>+H92/H122</f>
        <v>#DIV/0!</v>
      </c>
      <c r="I144" s="417">
        <f t="shared" ref="I144:AN144" si="82">+I92/I122</f>
        <v>5.8453738732108301E-3</v>
      </c>
      <c r="J144" s="418">
        <f t="shared" si="82"/>
        <v>5.1135858083861042E-2</v>
      </c>
      <c r="K144" s="418">
        <f t="shared" si="82"/>
        <v>4.6172609462889251E-2</v>
      </c>
      <c r="L144" s="419">
        <f t="shared" si="82"/>
        <v>4.3089009519685452E-2</v>
      </c>
      <c r="M144" s="417">
        <f t="shared" si="82"/>
        <v>0.86617099149258991</v>
      </c>
      <c r="N144" s="418">
        <f t="shared" si="82"/>
        <v>0.25000544517924705</v>
      </c>
      <c r="O144" s="418">
        <f t="shared" si="82"/>
        <v>0.27077109878272482</v>
      </c>
      <c r="P144" s="419">
        <f t="shared" si="82"/>
        <v>0.73648844620410858</v>
      </c>
      <c r="Q144" s="417">
        <f t="shared" si="82"/>
        <v>0.13912625365005751</v>
      </c>
      <c r="R144" s="418">
        <f t="shared" si="82"/>
        <v>8.3471384323102679E-2</v>
      </c>
      <c r="S144" s="418">
        <f t="shared" si="82"/>
        <v>8.1806086278560369E-2</v>
      </c>
      <c r="T144" s="419">
        <f t="shared" si="82"/>
        <v>0.26588677048388881</v>
      </c>
      <c r="U144" s="417">
        <f t="shared" si="82"/>
        <v>5.7356938851630873E-2</v>
      </c>
      <c r="V144" s="418">
        <f t="shared" si="82"/>
        <v>4.6835384866272506E-2</v>
      </c>
      <c r="W144" s="418">
        <f t="shared" si="82"/>
        <v>0.11653314616015628</v>
      </c>
      <c r="X144" s="419">
        <f t="shared" si="82"/>
        <v>0.25503318395119556</v>
      </c>
      <c r="Y144" s="417">
        <f t="shared" si="82"/>
        <v>8.0237193514620331E-2</v>
      </c>
      <c r="Z144" s="418">
        <f t="shared" si="82"/>
        <v>0.18041808075875534</v>
      </c>
      <c r="AA144" s="418">
        <f t="shared" si="82"/>
        <v>0.16485092868134485</v>
      </c>
      <c r="AB144" s="419">
        <f t="shared" si="82"/>
        <v>0.10730898487631689</v>
      </c>
      <c r="AC144" s="417">
        <f t="shared" si="82"/>
        <v>0.15259090808463216</v>
      </c>
      <c r="AD144" s="418">
        <f t="shared" si="82"/>
        <v>3.3020345672479932E-2</v>
      </c>
      <c r="AE144" s="418">
        <f t="shared" si="82"/>
        <v>2.6026314233836459E-2</v>
      </c>
      <c r="AF144" s="419">
        <f t="shared" si="82"/>
        <v>4.6502308915035422E-2</v>
      </c>
      <c r="AG144" s="417">
        <f t="shared" si="82"/>
        <v>1.0467604194435213E-2</v>
      </c>
      <c r="AH144" s="418">
        <f t="shared" si="82"/>
        <v>3.4279319187950893E-2</v>
      </c>
      <c r="AI144" s="418">
        <f t="shared" si="82"/>
        <v>0.31506965503668616</v>
      </c>
      <c r="AJ144" s="419">
        <f t="shared" si="82"/>
        <v>0.81542568054481346</v>
      </c>
      <c r="AK144" s="417">
        <f t="shared" si="82"/>
        <v>0.12322143496180246</v>
      </c>
      <c r="AL144" s="418">
        <f t="shared" si="82"/>
        <v>4.7622976674936451E-2</v>
      </c>
      <c r="AM144" s="418">
        <f t="shared" si="82"/>
        <v>0.1119242862241407</v>
      </c>
      <c r="AN144" s="419">
        <f t="shared" si="82"/>
        <v>0.22576813697279646</v>
      </c>
      <c r="AO144" s="417">
        <f t="shared" ref="AO144:BP144" si="83">+AO92/AO122</f>
        <v>0.35655781213978877</v>
      </c>
      <c r="AP144" s="418">
        <f t="shared" si="83"/>
        <v>0.21778739301666686</v>
      </c>
      <c r="AQ144" s="418">
        <f t="shared" si="83"/>
        <v>0.15599623287819911</v>
      </c>
      <c r="AR144" s="419">
        <f t="shared" si="83"/>
        <v>0.10461560136496351</v>
      </c>
      <c r="AS144" s="417">
        <f t="shared" si="83"/>
        <v>2.0266974624887732E-2</v>
      </c>
      <c r="AT144" s="418">
        <f t="shared" si="83"/>
        <v>1.1371982479947588E-2</v>
      </c>
      <c r="AU144" s="418">
        <f t="shared" si="83"/>
        <v>6.865538129715687E-3</v>
      </c>
      <c r="AV144" s="419">
        <f t="shared" si="83"/>
        <v>8.3969118271865067E-3</v>
      </c>
      <c r="AW144" s="417">
        <f t="shared" si="83"/>
        <v>1.0367942768742023E-2</v>
      </c>
      <c r="AX144" s="418">
        <f t="shared" si="83"/>
        <v>8.7579608922615567E-3</v>
      </c>
      <c r="AY144" s="418">
        <f t="shared" si="83"/>
        <v>7.7142807501947661E-3</v>
      </c>
      <c r="AZ144" s="419">
        <f t="shared" si="83"/>
        <v>1.2264369920247299E-2</v>
      </c>
      <c r="BA144" s="417">
        <f t="shared" si="83"/>
        <v>0.36720233141641412</v>
      </c>
      <c r="BB144" s="418">
        <f t="shared" si="83"/>
        <v>0.58614844326378635</v>
      </c>
      <c r="BC144" s="418">
        <f t="shared" si="83"/>
        <v>1.2948727403394789</v>
      </c>
      <c r="BD144" s="419">
        <f t="shared" si="83"/>
        <v>1.4231346075379494</v>
      </c>
      <c r="BE144" s="417">
        <f t="shared" si="83"/>
        <v>1.2335771177185508</v>
      </c>
      <c r="BF144" s="418">
        <f t="shared" si="83"/>
        <v>0.69083326985856042</v>
      </c>
      <c r="BG144" s="418">
        <f t="shared" si="83"/>
        <v>0.6543880882854185</v>
      </c>
      <c r="BH144" s="419">
        <f t="shared" si="83"/>
        <v>0.98905831955531476</v>
      </c>
      <c r="BI144" s="417">
        <f t="shared" si="83"/>
        <v>0.57566689660062753</v>
      </c>
      <c r="BJ144" s="418">
        <f t="shared" si="83"/>
        <v>1.3052724610351145</v>
      </c>
      <c r="BK144" s="418">
        <f t="shared" si="83"/>
        <v>1.5448338248182085</v>
      </c>
      <c r="BL144" s="419">
        <f t="shared" si="83"/>
        <v>1.7822875876287694</v>
      </c>
      <c r="BM144" s="417">
        <f t="shared" si="83"/>
        <v>0.36468125440593385</v>
      </c>
      <c r="BN144" s="418">
        <f t="shared" si="83"/>
        <v>0.45896644477420523</v>
      </c>
      <c r="BO144" s="418">
        <f t="shared" si="83"/>
        <v>0.74896521652997583</v>
      </c>
      <c r="BP144" s="419">
        <f t="shared" si="83"/>
        <v>1.0054179131083771</v>
      </c>
      <c r="BQ144" s="417">
        <f t="shared" ref="BQ144:BX144" si="84">+BQ92/BQ122</f>
        <v>0.11183769877102222</v>
      </c>
      <c r="BR144" s="418">
        <f t="shared" si="84"/>
        <v>0.11598400635515792</v>
      </c>
      <c r="BS144" s="418">
        <f t="shared" si="84"/>
        <v>0.25397604877378577</v>
      </c>
      <c r="BT144" s="419">
        <f t="shared" si="84"/>
        <v>1.1829411380987487</v>
      </c>
      <c r="BU144" s="417">
        <f t="shared" si="84"/>
        <v>0.38405159423826379</v>
      </c>
      <c r="BV144" s="418">
        <f t="shared" si="84"/>
        <v>0.60152509648416363</v>
      </c>
      <c r="BW144" s="418">
        <f t="shared" si="84"/>
        <v>0.35077262940162685</v>
      </c>
      <c r="BX144" s="419">
        <f t="shared" si="84"/>
        <v>0.80415842974338669</v>
      </c>
    </row>
    <row r="145" spans="1:76" x14ac:dyDescent="0.25">
      <c r="A145" s="1772"/>
      <c r="B145" s="1764" t="s">
        <v>408</v>
      </c>
      <c r="C145" s="1764"/>
      <c r="D145" s="1764"/>
      <c r="E145" s="1764"/>
      <c r="F145" s="1764"/>
      <c r="G145" s="358" t="s">
        <v>409</v>
      </c>
      <c r="H145" s="1120" t="e">
        <f>+(H84/(H11*1.23))*365</f>
        <v>#DIV/0!</v>
      </c>
      <c r="I145" s="417">
        <f t="shared" ref="I145:AN145" si="85">+(I84/(I11*1.23))*365</f>
        <v>151.03752491572251</v>
      </c>
      <c r="J145" s="418">
        <f t="shared" si="85"/>
        <v>131.15993608153849</v>
      </c>
      <c r="K145" s="418">
        <f t="shared" si="85"/>
        <v>149.01389587832068</v>
      </c>
      <c r="L145" s="419">
        <f t="shared" si="85"/>
        <v>109.37485911797934</v>
      </c>
      <c r="M145" s="417">
        <f t="shared" si="85"/>
        <v>64.224778168816073</v>
      </c>
      <c r="N145" s="418">
        <f t="shared" si="85"/>
        <v>65.099588407902118</v>
      </c>
      <c r="O145" s="418">
        <f t="shared" si="85"/>
        <v>84.537844777485191</v>
      </c>
      <c r="P145" s="419">
        <f t="shared" si="85"/>
        <v>81.926659747680858</v>
      </c>
      <c r="Q145" s="417">
        <f t="shared" si="85"/>
        <v>77.092204583189812</v>
      </c>
      <c r="R145" s="418">
        <f t="shared" si="85"/>
        <v>53.168877656784552</v>
      </c>
      <c r="S145" s="418">
        <f t="shared" si="85"/>
        <v>30.642885278899261</v>
      </c>
      <c r="T145" s="419">
        <f t="shared" si="85"/>
        <v>26.412879690006736</v>
      </c>
      <c r="U145" s="417">
        <f t="shared" si="85"/>
        <v>215.46236970624079</v>
      </c>
      <c r="V145" s="418">
        <f t="shared" si="85"/>
        <v>256.89096942865859</v>
      </c>
      <c r="W145" s="418">
        <f t="shared" si="85"/>
        <v>136.74748991908183</v>
      </c>
      <c r="X145" s="419">
        <f t="shared" si="85"/>
        <v>91.360831631720004</v>
      </c>
      <c r="Y145" s="417">
        <f t="shared" si="85"/>
        <v>93.179357316685397</v>
      </c>
      <c r="Z145" s="418">
        <f t="shared" si="85"/>
        <v>108.53694037197172</v>
      </c>
      <c r="AA145" s="418">
        <f t="shared" si="85"/>
        <v>71.600099087534829</v>
      </c>
      <c r="AB145" s="419">
        <f t="shared" si="85"/>
        <v>119.41831690979832</v>
      </c>
      <c r="AC145" s="417">
        <f t="shared" si="85"/>
        <v>40.172049371622933</v>
      </c>
      <c r="AD145" s="418">
        <f t="shared" si="85"/>
        <v>36.408956887225699</v>
      </c>
      <c r="AE145" s="418">
        <f t="shared" si="85"/>
        <v>29.160535762997409</v>
      </c>
      <c r="AF145" s="419">
        <f t="shared" si="85"/>
        <v>8.1604834201845762</v>
      </c>
      <c r="AG145" s="417">
        <f t="shared" si="85"/>
        <v>241.38328578065043</v>
      </c>
      <c r="AH145" s="418">
        <f t="shared" si="85"/>
        <v>220.32931894415123</v>
      </c>
      <c r="AI145" s="418">
        <f t="shared" si="85"/>
        <v>136.38691468758037</v>
      </c>
      <c r="AJ145" s="419">
        <f t="shared" si="85"/>
        <v>134.08639929460796</v>
      </c>
      <c r="AK145" s="417">
        <f t="shared" si="85"/>
        <v>103.53179772257043</v>
      </c>
      <c r="AL145" s="418">
        <f t="shared" si="85"/>
        <v>101.10150362059251</v>
      </c>
      <c r="AM145" s="418">
        <f t="shared" si="85"/>
        <v>100.21301634170239</v>
      </c>
      <c r="AN145" s="419">
        <f t="shared" si="85"/>
        <v>100.5728486560526</v>
      </c>
      <c r="AO145" s="417">
        <f t="shared" ref="AO145:BP145" si="86">+(AO84/(AO11*1.23))*365</f>
        <v>78.995510409508199</v>
      </c>
      <c r="AP145" s="418">
        <f t="shared" si="86"/>
        <v>81.317284075400948</v>
      </c>
      <c r="AQ145" s="418">
        <f t="shared" si="86"/>
        <v>39.320610256550822</v>
      </c>
      <c r="AR145" s="419">
        <f t="shared" si="86"/>
        <v>55.322301644730679</v>
      </c>
      <c r="AS145" s="417">
        <f t="shared" si="86"/>
        <v>48.134642789047959</v>
      </c>
      <c r="AT145" s="418">
        <f t="shared" si="86"/>
        <v>33.817874426651365</v>
      </c>
      <c r="AU145" s="418">
        <f t="shared" si="86"/>
        <v>32.500182111631219</v>
      </c>
      <c r="AV145" s="419">
        <f t="shared" si="86"/>
        <v>31.6864539653889</v>
      </c>
      <c r="AW145" s="417">
        <f t="shared" si="86"/>
        <v>108.89886100802002</v>
      </c>
      <c r="AX145" s="418">
        <f t="shared" si="86"/>
        <v>90.72876628822641</v>
      </c>
      <c r="AY145" s="418">
        <f t="shared" si="86"/>
        <v>75.887888740150544</v>
      </c>
      <c r="AZ145" s="419">
        <f t="shared" si="86"/>
        <v>74.552663296005917</v>
      </c>
      <c r="BA145" s="417">
        <f t="shared" si="86"/>
        <v>85.219881347519305</v>
      </c>
      <c r="BB145" s="418">
        <f t="shared" si="86"/>
        <v>91.735709974347543</v>
      </c>
      <c r="BC145" s="418">
        <f t="shared" si="86"/>
        <v>54.466017817317713</v>
      </c>
      <c r="BD145" s="419">
        <f t="shared" si="86"/>
        <v>78.249916985898707</v>
      </c>
      <c r="BE145" s="417">
        <f t="shared" si="86"/>
        <v>90.155258949097259</v>
      </c>
      <c r="BF145" s="418">
        <f t="shared" si="86"/>
        <v>95.172130065020838</v>
      </c>
      <c r="BG145" s="418">
        <f t="shared" si="86"/>
        <v>101.99493344684431</v>
      </c>
      <c r="BH145" s="419">
        <f t="shared" si="86"/>
        <v>94.184417359326261</v>
      </c>
      <c r="BI145" s="417">
        <f t="shared" si="86"/>
        <v>182.9810713466822</v>
      </c>
      <c r="BJ145" s="418">
        <f t="shared" si="86"/>
        <v>157.84782447620185</v>
      </c>
      <c r="BK145" s="418">
        <f t="shared" si="86"/>
        <v>122.69510893685562</v>
      </c>
      <c r="BL145" s="419">
        <f t="shared" si="86"/>
        <v>91.737545559722292</v>
      </c>
      <c r="BM145" s="417">
        <f t="shared" si="86"/>
        <v>58.924098787069632</v>
      </c>
      <c r="BN145" s="418">
        <f t="shared" si="86"/>
        <v>54.802617671562835</v>
      </c>
      <c r="BO145" s="418">
        <f t="shared" si="86"/>
        <v>50.795098603510063</v>
      </c>
      <c r="BP145" s="419">
        <f t="shared" si="86"/>
        <v>51.228627082458502</v>
      </c>
      <c r="BQ145" s="417">
        <f t="shared" ref="BQ145:BX145" si="87">+(BQ84/(BQ11*1.23))*365</f>
        <v>4.7371454426040343</v>
      </c>
      <c r="BR145" s="418">
        <f t="shared" si="87"/>
        <v>3.5838359093612162</v>
      </c>
      <c r="BS145" s="418">
        <f t="shared" si="87"/>
        <v>2.7665348297270049</v>
      </c>
      <c r="BT145" s="419">
        <f t="shared" si="87"/>
        <v>2.3982863473292202</v>
      </c>
      <c r="BU145" s="417">
        <f t="shared" si="87"/>
        <v>68.425491813948057</v>
      </c>
      <c r="BV145" s="418">
        <f t="shared" si="87"/>
        <v>69.797273316205931</v>
      </c>
      <c r="BW145" s="418">
        <f t="shared" si="87"/>
        <v>57.85558561365977</v>
      </c>
      <c r="BX145" s="419">
        <f t="shared" si="87"/>
        <v>61.000265188146876</v>
      </c>
    </row>
    <row r="146" spans="1:76" x14ac:dyDescent="0.25">
      <c r="A146" s="1772"/>
      <c r="B146" s="1764" t="s">
        <v>410</v>
      </c>
      <c r="C146" s="1764"/>
      <c r="D146" s="1764"/>
      <c r="E146" s="1764"/>
      <c r="F146" s="1764"/>
      <c r="G146" s="358" t="s">
        <v>409</v>
      </c>
      <c r="H146" s="1120" t="e">
        <f>+((H82+H83)/(H16+H17+H53))*365</f>
        <v>#DIV/0!</v>
      </c>
      <c r="I146" s="417">
        <f t="shared" ref="I146:AN146" si="88">+((I82+I83)/(I16+I17+I53))*365</f>
        <v>29.428302394195054</v>
      </c>
      <c r="J146" s="418">
        <f t="shared" si="88"/>
        <v>24.91326670956186</v>
      </c>
      <c r="K146" s="418">
        <f t="shared" si="88"/>
        <v>24.934741076050049</v>
      </c>
      <c r="L146" s="419">
        <f t="shared" si="88"/>
        <v>20.40219288095221</v>
      </c>
      <c r="M146" s="417">
        <f t="shared" si="88"/>
        <v>0</v>
      </c>
      <c r="N146" s="418">
        <f t="shared" si="88"/>
        <v>0</v>
      </c>
      <c r="O146" s="418">
        <f t="shared" si="88"/>
        <v>0</v>
      </c>
      <c r="P146" s="419">
        <f t="shared" si="88"/>
        <v>0</v>
      </c>
      <c r="Q146" s="417">
        <f t="shared" si="88"/>
        <v>88.048198154524698</v>
      </c>
      <c r="R146" s="418">
        <f t="shared" si="88"/>
        <v>62.486895800102772</v>
      </c>
      <c r="S146" s="418">
        <f t="shared" si="88"/>
        <v>29.055553130905704</v>
      </c>
      <c r="T146" s="419">
        <f t="shared" si="88"/>
        <v>22.444670939773498</v>
      </c>
      <c r="U146" s="417">
        <f t="shared" si="88"/>
        <v>175.85694352220045</v>
      </c>
      <c r="V146" s="418">
        <f t="shared" si="88"/>
        <v>169.4779906250937</v>
      </c>
      <c r="W146" s="418">
        <f t="shared" si="88"/>
        <v>149.49981502621711</v>
      </c>
      <c r="X146" s="419">
        <f t="shared" si="88"/>
        <v>172.09507551534159</v>
      </c>
      <c r="Y146" s="417">
        <f t="shared" si="88"/>
        <v>37.045611460882789</v>
      </c>
      <c r="Z146" s="418">
        <f t="shared" si="88"/>
        <v>28.770168472520581</v>
      </c>
      <c r="AA146" s="418">
        <f t="shared" si="88"/>
        <v>45.147637877732059</v>
      </c>
      <c r="AB146" s="419">
        <f t="shared" si="88"/>
        <v>60.253180454011257</v>
      </c>
      <c r="AC146" s="417">
        <f t="shared" si="88"/>
        <v>218.91933689493342</v>
      </c>
      <c r="AD146" s="418">
        <f t="shared" si="88"/>
        <v>95.422424923710594</v>
      </c>
      <c r="AE146" s="418">
        <f t="shared" si="88"/>
        <v>104.40169284860066</v>
      </c>
      <c r="AF146" s="419">
        <f t="shared" si="88"/>
        <v>133.72981669973251</v>
      </c>
      <c r="AG146" s="417">
        <f t="shared" si="88"/>
        <v>0.77885290214991088</v>
      </c>
      <c r="AH146" s="418">
        <f t="shared" si="88"/>
        <v>0.5830511344067012</v>
      </c>
      <c r="AI146" s="418">
        <f t="shared" si="88"/>
        <v>1.4908524374553489</v>
      </c>
      <c r="AJ146" s="419">
        <f t="shared" si="88"/>
        <v>0.82825686982276592</v>
      </c>
      <c r="AK146" s="417">
        <f t="shared" si="88"/>
        <v>9.5535761674388979</v>
      </c>
      <c r="AL146" s="418">
        <f t="shared" si="88"/>
        <v>18.398457811096385</v>
      </c>
      <c r="AM146" s="418">
        <f t="shared" si="88"/>
        <v>20.245541901222229</v>
      </c>
      <c r="AN146" s="419">
        <f t="shared" si="88"/>
        <v>7.6682262003482773</v>
      </c>
      <c r="AO146" s="417">
        <f t="shared" ref="AO146:BP146" si="89">+((AO82+AO83)/(AO16+AO17+AO53))*365</f>
        <v>0</v>
      </c>
      <c r="AP146" s="418">
        <f t="shared" si="89"/>
        <v>0</v>
      </c>
      <c r="AQ146" s="418">
        <f t="shared" si="89"/>
        <v>0</v>
      </c>
      <c r="AR146" s="419">
        <f t="shared" si="89"/>
        <v>0</v>
      </c>
      <c r="AS146" s="417">
        <f t="shared" si="89"/>
        <v>127.23759288442032</v>
      </c>
      <c r="AT146" s="418">
        <f t="shared" si="89"/>
        <v>107.69759441757772</v>
      </c>
      <c r="AU146" s="418">
        <f t="shared" si="89"/>
        <v>97.272647496626888</v>
      </c>
      <c r="AV146" s="419">
        <f t="shared" si="89"/>
        <v>148.45046188135316</v>
      </c>
      <c r="AW146" s="417">
        <f t="shared" si="89"/>
        <v>167.59023464739761</v>
      </c>
      <c r="AX146" s="418">
        <f t="shared" si="89"/>
        <v>140.87083839644936</v>
      </c>
      <c r="AY146" s="418">
        <f t="shared" si="89"/>
        <v>133.58520401525828</v>
      </c>
      <c r="AZ146" s="419">
        <f t="shared" si="89"/>
        <v>97.868040389744735</v>
      </c>
      <c r="BA146" s="417">
        <f t="shared" si="89"/>
        <v>57.853751649201463</v>
      </c>
      <c r="BB146" s="418">
        <f t="shared" si="89"/>
        <v>90.394272934813756</v>
      </c>
      <c r="BC146" s="418">
        <f t="shared" si="89"/>
        <v>86.700579597846939</v>
      </c>
      <c r="BD146" s="419">
        <f t="shared" si="89"/>
        <v>112.09489759713281</v>
      </c>
      <c r="BE146" s="417">
        <f t="shared" si="89"/>
        <v>119.13999829533711</v>
      </c>
      <c r="BF146" s="418">
        <f t="shared" si="89"/>
        <v>138.26539128529225</v>
      </c>
      <c r="BG146" s="418">
        <f t="shared" si="89"/>
        <v>129.74317703641515</v>
      </c>
      <c r="BH146" s="419">
        <f t="shared" si="89"/>
        <v>130.74237123127671</v>
      </c>
      <c r="BI146" s="417">
        <f t="shared" si="89"/>
        <v>104.24016435349465</v>
      </c>
      <c r="BJ146" s="418">
        <f t="shared" si="89"/>
        <v>58.01223133069962</v>
      </c>
      <c r="BK146" s="418">
        <f t="shared" si="89"/>
        <v>54.243788882219661</v>
      </c>
      <c r="BL146" s="419">
        <f t="shared" si="89"/>
        <v>86.014878418466779</v>
      </c>
      <c r="BM146" s="417">
        <f t="shared" si="89"/>
        <v>59.957695680301015</v>
      </c>
      <c r="BN146" s="418">
        <f t="shared" si="89"/>
        <v>67.649727680302632</v>
      </c>
      <c r="BO146" s="418">
        <f t="shared" si="89"/>
        <v>65.485220118653146</v>
      </c>
      <c r="BP146" s="419">
        <f t="shared" si="89"/>
        <v>83.389708236643344</v>
      </c>
      <c r="BQ146" s="417">
        <f t="shared" ref="BQ146:BX146" si="90">+((BQ82+BQ83)/(BQ16+BQ17+BQ53))*365</f>
        <v>96.237273434725296</v>
      </c>
      <c r="BR146" s="418">
        <f t="shared" si="90"/>
        <v>97.635533086514627</v>
      </c>
      <c r="BS146" s="418">
        <f t="shared" si="90"/>
        <v>90.52489138718559</v>
      </c>
      <c r="BT146" s="419">
        <f t="shared" si="90"/>
        <v>73.804991367440138</v>
      </c>
      <c r="BU146" s="417">
        <f t="shared" si="90"/>
        <v>353.63399553714822</v>
      </c>
      <c r="BV146" s="418">
        <f t="shared" si="90"/>
        <v>324.49382487557784</v>
      </c>
      <c r="BW146" s="418">
        <f t="shared" si="90"/>
        <v>241.04944165989329</v>
      </c>
      <c r="BX146" s="419">
        <f t="shared" si="90"/>
        <v>249.68036788965208</v>
      </c>
    </row>
    <row r="147" spans="1:76" x14ac:dyDescent="0.25">
      <c r="A147" s="1772"/>
      <c r="B147" s="1764" t="s">
        <v>411</v>
      </c>
      <c r="C147" s="1764"/>
      <c r="D147" s="1764"/>
      <c r="E147" s="1764"/>
      <c r="F147" s="1764"/>
      <c r="G147" s="358"/>
      <c r="H147" s="1118" t="e">
        <f>(H16+H17+H53)/+((H82+H83))</f>
        <v>#DIV/0!</v>
      </c>
      <c r="I147" s="417">
        <f t="shared" ref="I147:AN147" si="91">(I16+I17+I53)/+((I82+I83))</f>
        <v>12.403026009138701</v>
      </c>
      <c r="J147" s="418">
        <f t="shared" si="91"/>
        <v>14.650828582825344</v>
      </c>
      <c r="K147" s="418">
        <f t="shared" si="91"/>
        <v>14.638210955821171</v>
      </c>
      <c r="L147" s="419">
        <f>(L16+L17+L53)/+((L82+L83))</f>
        <v>17.890233767016753</v>
      </c>
      <c r="M147" s="416"/>
      <c r="N147" s="418"/>
      <c r="O147" s="418"/>
      <c r="P147" s="1110"/>
      <c r="Q147" s="417">
        <f t="shared" si="91"/>
        <v>4.1454567799266551</v>
      </c>
      <c r="R147" s="418">
        <f t="shared" si="91"/>
        <v>5.841224713220587</v>
      </c>
      <c r="S147" s="418">
        <f t="shared" si="91"/>
        <v>12.562142539690912</v>
      </c>
      <c r="T147" s="419">
        <f t="shared" si="91"/>
        <v>16.26221212952581</v>
      </c>
      <c r="U147" s="417">
        <f t="shared" si="91"/>
        <v>2.0755506873342302</v>
      </c>
      <c r="V147" s="418">
        <f t="shared" si="91"/>
        <v>2.1536719821479662</v>
      </c>
      <c r="W147" s="418">
        <f t="shared" si="91"/>
        <v>2.4414745927009447</v>
      </c>
      <c r="X147" s="419">
        <f t="shared" si="91"/>
        <v>2.1209206533481644</v>
      </c>
      <c r="Y147" s="417">
        <f t="shared" si="91"/>
        <v>9.8527190025034646</v>
      </c>
      <c r="Z147" s="418">
        <f t="shared" si="91"/>
        <v>12.686752263846651</v>
      </c>
      <c r="AA147" s="418">
        <f t="shared" si="91"/>
        <v>8.0845868611883045</v>
      </c>
      <c r="AB147" s="419">
        <f t="shared" si="91"/>
        <v>6.0577715109759112</v>
      </c>
      <c r="AC147" s="417">
        <f t="shared" si="91"/>
        <v>1.6672807673228769</v>
      </c>
      <c r="AD147" s="418">
        <f t="shared" si="91"/>
        <v>3.8250966718967199</v>
      </c>
      <c r="AE147" s="418">
        <f t="shared" si="91"/>
        <v>3.4961118928340462</v>
      </c>
      <c r="AF147" s="419">
        <f t="shared" si="91"/>
        <v>2.7293838353158386</v>
      </c>
      <c r="AG147" s="417">
        <f t="shared" si="91"/>
        <v>468.63791480068994</v>
      </c>
      <c r="AH147" s="418">
        <f t="shared" si="91"/>
        <v>626.01713376548901</v>
      </c>
      <c r="AI147" s="418">
        <f t="shared" si="91"/>
        <v>244.82637639376148</v>
      </c>
      <c r="AJ147" s="419">
        <f t="shared" si="91"/>
        <v>440.68454280144311</v>
      </c>
      <c r="AK147" s="417">
        <f t="shared" si="91"/>
        <v>38.205588525479712</v>
      </c>
      <c r="AL147" s="418">
        <f t="shared" si="91"/>
        <v>19.838619287963528</v>
      </c>
      <c r="AM147" s="418">
        <f t="shared" si="91"/>
        <v>18.028660422172489</v>
      </c>
      <c r="AN147" s="419">
        <f t="shared" si="91"/>
        <v>47.599013182921283</v>
      </c>
      <c r="AO147" s="417" t="e">
        <f t="shared" ref="AO147:BP147" si="92">(AO16+AO17+AO53)/+((AO82+AO83))</f>
        <v>#DIV/0!</v>
      </c>
      <c r="AP147" s="418" t="e">
        <f t="shared" si="92"/>
        <v>#DIV/0!</v>
      </c>
      <c r="AQ147" s="418" t="e">
        <f t="shared" si="92"/>
        <v>#DIV/0!</v>
      </c>
      <c r="AR147" s="419" t="e">
        <f t="shared" si="92"/>
        <v>#DIV/0!</v>
      </c>
      <c r="AS147" s="417">
        <f t="shared" si="92"/>
        <v>2.8686490503758391</v>
      </c>
      <c r="AT147" s="418">
        <f t="shared" si="92"/>
        <v>3.3891193389592278</v>
      </c>
      <c r="AU147" s="418">
        <f t="shared" si="92"/>
        <v>3.7523395259973475</v>
      </c>
      <c r="AV147" s="419">
        <f t="shared" si="92"/>
        <v>2.4587326666030909</v>
      </c>
      <c r="AW147" s="417">
        <f t="shared" si="92"/>
        <v>2.1779311949049047</v>
      </c>
      <c r="AX147" s="418">
        <f t="shared" si="92"/>
        <v>2.5910259650247092</v>
      </c>
      <c r="AY147" s="418">
        <f t="shared" si="92"/>
        <v>2.7323385302335517</v>
      </c>
      <c r="AZ147" s="419">
        <f t="shared" si="92"/>
        <v>3.7295116827356765</v>
      </c>
      <c r="BA147" s="417">
        <f t="shared" si="92"/>
        <v>6.3090117683843925</v>
      </c>
      <c r="BB147" s="418">
        <f t="shared" si="92"/>
        <v>4.0378664283655814</v>
      </c>
      <c r="BC147" s="418">
        <f t="shared" si="92"/>
        <v>4.2098911182949479</v>
      </c>
      <c r="BD147" s="419">
        <f t="shared" si="92"/>
        <v>3.2561696189937552</v>
      </c>
      <c r="BE147" s="417">
        <f t="shared" si="92"/>
        <v>3.0636226726745335</v>
      </c>
      <c r="BF147" s="418">
        <f t="shared" si="92"/>
        <v>2.639850772539825</v>
      </c>
      <c r="BG147" s="418">
        <f t="shared" si="92"/>
        <v>2.8132500555120141</v>
      </c>
      <c r="BH147" s="419">
        <f t="shared" si="92"/>
        <v>2.7917498861507819</v>
      </c>
      <c r="BI147" s="417">
        <f t="shared" si="92"/>
        <v>3.501529398612881</v>
      </c>
      <c r="BJ147" s="418">
        <f t="shared" si="92"/>
        <v>6.2917766068902239</v>
      </c>
      <c r="BK147" s="418">
        <f t="shared" si="92"/>
        <v>6.7288809930392182</v>
      </c>
      <c r="BL147" s="419">
        <f t="shared" si="92"/>
        <v>4.2434519086832436</v>
      </c>
      <c r="BM147" s="417">
        <f t="shared" si="92"/>
        <v>6.0876255476229053</v>
      </c>
      <c r="BN147" s="418">
        <f t="shared" si="92"/>
        <v>5.3954393094515876</v>
      </c>
      <c r="BO147" s="418">
        <f t="shared" si="92"/>
        <v>5.5737767902231052</v>
      </c>
      <c r="BP147" s="419">
        <f t="shared" si="92"/>
        <v>4.3770389382368728</v>
      </c>
      <c r="BQ147" s="417">
        <f t="shared" ref="BQ147:BX147" si="93">(BQ16+BQ17+BQ53)/+((BQ82+BQ83))</f>
        <v>3.7927092796074278</v>
      </c>
      <c r="BR147" s="418">
        <f t="shared" si="93"/>
        <v>3.7383930671692478</v>
      </c>
      <c r="BS147" s="418">
        <f t="shared" si="93"/>
        <v>4.0320401870337754</v>
      </c>
      <c r="BT147" s="419">
        <f t="shared" si="93"/>
        <v>4.9454649778744315</v>
      </c>
      <c r="BU147" s="417">
        <f t="shared" si="93"/>
        <v>1.0321405877440815</v>
      </c>
      <c r="BV147" s="418">
        <f t="shared" si="93"/>
        <v>1.1248288011026208</v>
      </c>
      <c r="BW147" s="418">
        <f t="shared" si="93"/>
        <v>1.5142121777448201</v>
      </c>
      <c r="BX147" s="419">
        <f t="shared" si="93"/>
        <v>1.4618690411466961</v>
      </c>
    </row>
    <row r="148" spans="1:76" x14ac:dyDescent="0.25">
      <c r="A148" s="1772"/>
      <c r="B148" s="1764" t="s">
        <v>412</v>
      </c>
      <c r="C148" s="1764"/>
      <c r="D148" s="1764"/>
      <c r="E148" s="1764"/>
      <c r="F148" s="1764"/>
      <c r="G148" s="358" t="s">
        <v>394</v>
      </c>
      <c r="H148" s="1119" t="e">
        <f>+(H11-H16-H17-H53)/H11</f>
        <v>#DIV/0!</v>
      </c>
      <c r="I148" s="413">
        <f t="shared" ref="I148:AN148" si="94">+(I11-I16-I17-I53)/I11</f>
        <v>-7.9055472816174213E-2</v>
      </c>
      <c r="J148" s="414">
        <f t="shared" si="94"/>
        <v>6.6182028691503705E-2</v>
      </c>
      <c r="K148" s="414">
        <f t="shared" si="94"/>
        <v>0.17281231244192821</v>
      </c>
      <c r="L148" s="415">
        <f t="shared" si="94"/>
        <v>0.35332537015366211</v>
      </c>
      <c r="M148" s="413">
        <f t="shared" si="94"/>
        <v>0.32381087812226189</v>
      </c>
      <c r="N148" s="414">
        <f t="shared" si="94"/>
        <v>0.28730864874321133</v>
      </c>
      <c r="O148" s="414">
        <f t="shared" si="94"/>
        <v>0.24295965044220177</v>
      </c>
      <c r="P148" s="415">
        <f t="shared" si="94"/>
        <v>0.34910573981436133</v>
      </c>
      <c r="Q148" s="413">
        <f t="shared" si="94"/>
        <v>0.23643387761039611</v>
      </c>
      <c r="R148" s="414">
        <f t="shared" si="94"/>
        <v>6.0575359709581833E-2</v>
      </c>
      <c r="S148" s="414">
        <f t="shared" si="94"/>
        <v>0.17851414506535374</v>
      </c>
      <c r="T148" s="415">
        <f t="shared" si="94"/>
        <v>0.11781623901949881</v>
      </c>
      <c r="U148" s="413">
        <f t="shared" si="94"/>
        <v>8.3877429531831499E-2</v>
      </c>
      <c r="V148" s="414">
        <f t="shared" si="94"/>
        <v>8.0456000345441314E-2</v>
      </c>
      <c r="W148" s="414">
        <f t="shared" si="94"/>
        <v>7.8731530349036488E-2</v>
      </c>
      <c r="X148" s="415">
        <f t="shared" si="94"/>
        <v>8.4094606662884291E-2</v>
      </c>
      <c r="Y148" s="413">
        <f t="shared" si="94"/>
        <v>0.22318697255196912</v>
      </c>
      <c r="Z148" s="414">
        <f t="shared" si="94"/>
        <v>0.23272951653701721</v>
      </c>
      <c r="AA148" s="414">
        <f t="shared" si="94"/>
        <v>0.15808803880904029</v>
      </c>
      <c r="AB148" s="415">
        <f t="shared" si="94"/>
        <v>0.17905968234505806</v>
      </c>
      <c r="AC148" s="413">
        <f t="shared" si="94"/>
        <v>4.0820424760304404E-2</v>
      </c>
      <c r="AD148" s="414">
        <f t="shared" si="94"/>
        <v>5.0167968801931681E-2</v>
      </c>
      <c r="AE148" s="414">
        <f t="shared" si="94"/>
        <v>5.5149404852846536E-2</v>
      </c>
      <c r="AF148" s="415">
        <f t="shared" si="94"/>
        <v>3.2054496659118061E-2</v>
      </c>
      <c r="AG148" s="413">
        <f t="shared" si="94"/>
        <v>0.18611140918332389</v>
      </c>
      <c r="AH148" s="414">
        <f t="shared" si="94"/>
        <v>0.12196627180042002</v>
      </c>
      <c r="AI148" s="414">
        <f t="shared" si="94"/>
        <v>0.39237912508468498</v>
      </c>
      <c r="AJ148" s="415">
        <f t="shared" si="94"/>
        <v>0.47272351812413294</v>
      </c>
      <c r="AK148" s="413">
        <f t="shared" si="94"/>
        <v>9.5911984277103401E-2</v>
      </c>
      <c r="AL148" s="414">
        <f t="shared" si="94"/>
        <v>0.10660358680922967</v>
      </c>
      <c r="AM148" s="414">
        <f t="shared" si="94"/>
        <v>0.13124507046529638</v>
      </c>
      <c r="AN148" s="415">
        <f t="shared" si="94"/>
        <v>9.1518916897118746E-2</v>
      </c>
      <c r="AO148" s="413">
        <f t="shared" ref="AO148:BP148" si="95">+(AO11-AO16-AO17-AO53)/AO11</f>
        <v>0.16813383292413889</v>
      </c>
      <c r="AP148" s="414">
        <f t="shared" si="95"/>
        <v>5.6654879698778249E-2</v>
      </c>
      <c r="AQ148" s="414">
        <f t="shared" si="95"/>
        <v>0.10778021898203742</v>
      </c>
      <c r="AR148" s="415">
        <f t="shared" si="95"/>
        <v>6.9623490238671482E-2</v>
      </c>
      <c r="AS148" s="413">
        <f t="shared" si="95"/>
        <v>9.6818860424919204E-2</v>
      </c>
      <c r="AT148" s="414">
        <f t="shared" si="95"/>
        <v>8.4555963420502409E-2</v>
      </c>
      <c r="AU148" s="414">
        <f t="shared" si="95"/>
        <v>0.10560535322021029</v>
      </c>
      <c r="AV148" s="415">
        <f t="shared" si="95"/>
        <v>9.9107654345401322E-2</v>
      </c>
      <c r="AW148" s="413">
        <f t="shared" si="95"/>
        <v>0.16531549211583221</v>
      </c>
      <c r="AX148" s="414">
        <f t="shared" si="95"/>
        <v>0.10985013409612343</v>
      </c>
      <c r="AY148" s="414">
        <f t="shared" si="95"/>
        <v>0.16450217788669697</v>
      </c>
      <c r="AZ148" s="415">
        <f t="shared" si="95"/>
        <v>0.19839146778858757</v>
      </c>
      <c r="BA148" s="413">
        <f t="shared" si="95"/>
        <v>0.24441483478455922</v>
      </c>
      <c r="BB148" s="414">
        <f t="shared" si="95"/>
        <v>0.33579210260409631</v>
      </c>
      <c r="BC148" s="414">
        <f t="shared" si="95"/>
        <v>0.42107658679379367</v>
      </c>
      <c r="BD148" s="415">
        <f t="shared" si="95"/>
        <v>0.35340005487148213</v>
      </c>
      <c r="BE148" s="413">
        <f t="shared" si="95"/>
        <v>0.12836870298156028</v>
      </c>
      <c r="BF148" s="414">
        <f t="shared" si="95"/>
        <v>0.13247137968067191</v>
      </c>
      <c r="BG148" s="414">
        <f t="shared" si="95"/>
        <v>0.13564524250625909</v>
      </c>
      <c r="BH148" s="415">
        <f t="shared" si="95"/>
        <v>0.1164766729028832</v>
      </c>
      <c r="BI148" s="413">
        <f t="shared" si="95"/>
        <v>0.1439821332805245</v>
      </c>
      <c r="BJ148" s="414">
        <f t="shared" si="95"/>
        <v>8.3789397995602699E-2</v>
      </c>
      <c r="BK148" s="414">
        <f t="shared" si="95"/>
        <v>6.3535184834993888E-2</v>
      </c>
      <c r="BL148" s="415">
        <f t="shared" si="95"/>
        <v>4.2298213963025216E-2</v>
      </c>
      <c r="BM148" s="413">
        <f t="shared" si="95"/>
        <v>0.19077092806644808</v>
      </c>
      <c r="BN148" s="414">
        <f t="shared" si="95"/>
        <v>0.17149325264947504</v>
      </c>
      <c r="BO148" s="414">
        <f t="shared" si="95"/>
        <v>0.2547063294039465</v>
      </c>
      <c r="BP148" s="415">
        <f t="shared" si="95"/>
        <v>0.2481160313155247</v>
      </c>
      <c r="BQ148" s="413">
        <f t="shared" ref="BQ148:BX148" si="96">+(BQ11-BQ16-BQ17-BQ53)/BQ11</f>
        <v>0.1921401479754212</v>
      </c>
      <c r="BR148" s="414">
        <f t="shared" si="96"/>
        <v>0.1676062877122679</v>
      </c>
      <c r="BS148" s="414">
        <f t="shared" si="96"/>
        <v>0.16960293847233004</v>
      </c>
      <c r="BT148" s="415">
        <f t="shared" si="96"/>
        <v>0.17126104584038565</v>
      </c>
      <c r="BU148" s="413">
        <f t="shared" si="96"/>
        <v>3.9727004771271571E-2</v>
      </c>
      <c r="BV148" s="414">
        <f t="shared" si="96"/>
        <v>0.11733739685338442</v>
      </c>
      <c r="BW148" s="414">
        <f t="shared" si="96"/>
        <v>0.29552544053422974</v>
      </c>
      <c r="BX148" s="415">
        <f t="shared" si="96"/>
        <v>0.31580311093039187</v>
      </c>
    </row>
    <row r="149" spans="1:76" x14ac:dyDescent="0.25">
      <c r="A149" s="1772"/>
      <c r="B149" s="1764" t="s">
        <v>413</v>
      </c>
      <c r="C149" s="1764"/>
      <c r="D149" s="1764"/>
      <c r="E149" s="1764"/>
      <c r="F149" s="1764"/>
      <c r="G149" s="358"/>
      <c r="H149" s="1118" t="e">
        <f>+(H11+H14)/(H16+H17+H53+H60)</f>
        <v>#DIV/0!</v>
      </c>
      <c r="I149" s="420">
        <f t="shared" ref="I149:AN149" si="97">+(I11+I14)/(I16+I17+I53+I60)</f>
        <v>0.86490140230977308</v>
      </c>
      <c r="J149" s="421">
        <f t="shared" si="97"/>
        <v>1.0286517575028</v>
      </c>
      <c r="K149" s="421">
        <f t="shared" si="97"/>
        <v>1.1927885599815315</v>
      </c>
      <c r="L149" s="422">
        <f t="shared" si="97"/>
        <v>1.5134319623310291</v>
      </c>
      <c r="M149" s="420">
        <f t="shared" si="97"/>
        <v>1.4441796095261441</v>
      </c>
      <c r="N149" s="421">
        <f t="shared" si="97"/>
        <v>1.3819270246477591</v>
      </c>
      <c r="O149" s="421">
        <f t="shared" si="97"/>
        <v>1.2979208076923945</v>
      </c>
      <c r="P149" s="422">
        <f t="shared" si="97"/>
        <v>1.5116559739240016</v>
      </c>
      <c r="Q149" s="420">
        <f t="shared" si="97"/>
        <v>1.1000774472386312</v>
      </c>
      <c r="R149" s="421">
        <f t="shared" si="97"/>
        <v>1.0711760333349842</v>
      </c>
      <c r="S149" s="421">
        <f t="shared" si="97"/>
        <v>1.067849191960494</v>
      </c>
      <c r="T149" s="422">
        <f t="shared" si="97"/>
        <v>1.1040447871222685</v>
      </c>
      <c r="U149" s="420">
        <f t="shared" si="97"/>
        <v>1.102299975206936</v>
      </c>
      <c r="V149" s="421">
        <f t="shared" si="97"/>
        <v>1.106243701662313</v>
      </c>
      <c r="W149" s="421">
        <f t="shared" si="97"/>
        <v>1.0789039086741523</v>
      </c>
      <c r="X149" s="422">
        <f t="shared" si="97"/>
        <v>1.1034808036786823</v>
      </c>
      <c r="Y149" s="420">
        <f t="shared" si="97"/>
        <v>1.3067095831256543</v>
      </c>
      <c r="Z149" s="421">
        <f t="shared" si="97"/>
        <v>1.2812672131249878</v>
      </c>
      <c r="AA149" s="421">
        <f t="shared" si="97"/>
        <v>1.2274843289562722</v>
      </c>
      <c r="AB149" s="422">
        <f t="shared" si="97"/>
        <v>1.2251259546198723</v>
      </c>
      <c r="AC149" s="420">
        <f t="shared" si="97"/>
        <v>0.99209094602515069</v>
      </c>
      <c r="AD149" s="421">
        <f t="shared" si="97"/>
        <v>1.042004222149707</v>
      </c>
      <c r="AE149" s="421">
        <f t="shared" si="97"/>
        <v>1.0403253577205838</v>
      </c>
      <c r="AF149" s="422">
        <f t="shared" si="97"/>
        <v>1.0235654308377271</v>
      </c>
      <c r="AG149" s="420">
        <f t="shared" si="97"/>
        <v>1.2177974552404711</v>
      </c>
      <c r="AH149" s="421">
        <f t="shared" si="97"/>
        <v>1.1282571526383538</v>
      </c>
      <c r="AI149" s="421">
        <f t="shared" si="97"/>
        <v>1.6385380717954499</v>
      </c>
      <c r="AJ149" s="422">
        <f t="shared" si="97"/>
        <v>1.7508374618828642</v>
      </c>
      <c r="AK149" s="420">
        <f t="shared" si="97"/>
        <v>1.1040296189842271</v>
      </c>
      <c r="AL149" s="421">
        <f t="shared" si="97"/>
        <v>1.1210577810188058</v>
      </c>
      <c r="AM149" s="421">
        <f t="shared" si="97"/>
        <v>1.1457028825169382</v>
      </c>
      <c r="AN149" s="422">
        <f t="shared" si="97"/>
        <v>1.0834015281794027</v>
      </c>
      <c r="AO149" s="420">
        <f t="shared" ref="AO149:BP149" si="98">+(AO11+AO14)/(AO16+AO17+AO53+AO60)</f>
        <v>1.1791449604403088</v>
      </c>
      <c r="AP149" s="421">
        <f t="shared" si="98"/>
        <v>1.0226951339845312</v>
      </c>
      <c r="AQ149" s="421">
        <f t="shared" si="98"/>
        <v>1.1171457051775846</v>
      </c>
      <c r="AR149" s="422">
        <f t="shared" si="98"/>
        <v>1.0711316633978041</v>
      </c>
      <c r="AS149" s="420">
        <f t="shared" si="98"/>
        <v>0.99433806579814255</v>
      </c>
      <c r="AT149" s="421">
        <f t="shared" si="98"/>
        <v>1.0409888851908577</v>
      </c>
      <c r="AU149" s="421">
        <f t="shared" si="98"/>
        <v>1.0171670493550646</v>
      </c>
      <c r="AV149" s="422">
        <f t="shared" si="98"/>
        <v>1.0780778273181957</v>
      </c>
      <c r="AW149" s="420">
        <f t="shared" si="98"/>
        <v>1.1730853789197067</v>
      </c>
      <c r="AX149" s="421">
        <f t="shared" si="98"/>
        <v>1.1598704627062286</v>
      </c>
      <c r="AY149" s="421">
        <f t="shared" si="98"/>
        <v>1.1597875735587684</v>
      </c>
      <c r="AZ149" s="422">
        <f t="shared" si="98"/>
        <v>1.1713162892129951</v>
      </c>
      <c r="BA149" s="420">
        <f t="shared" si="98"/>
        <v>1.3053789264001476</v>
      </c>
      <c r="BB149" s="421">
        <f t="shared" si="98"/>
        <v>1.5469168041624282</v>
      </c>
      <c r="BC149" s="421">
        <f t="shared" si="98"/>
        <v>1.7706756437473128</v>
      </c>
      <c r="BD149" s="422">
        <f t="shared" si="98"/>
        <v>1.4985441407671192</v>
      </c>
      <c r="BE149" s="420">
        <f t="shared" si="98"/>
        <v>1.1399344612477407</v>
      </c>
      <c r="BF149" s="421">
        <f t="shared" si="98"/>
        <v>1.1496600115547986</v>
      </c>
      <c r="BG149" s="421">
        <f t="shared" si="98"/>
        <v>1.1535795482499116</v>
      </c>
      <c r="BH149" s="422">
        <f t="shared" si="98"/>
        <v>1.1285751634855443</v>
      </c>
      <c r="BI149" s="420">
        <f t="shared" si="98"/>
        <v>1.1508182145742953</v>
      </c>
      <c r="BJ149" s="421">
        <f t="shared" si="98"/>
        <v>1.0748241403370291</v>
      </c>
      <c r="BK149" s="421">
        <f t="shared" si="98"/>
        <v>1.0594400482275055</v>
      </c>
      <c r="BL149" s="422">
        <f t="shared" si="98"/>
        <v>1.0358756697296561</v>
      </c>
      <c r="BM149" s="420">
        <f t="shared" si="98"/>
        <v>1.1900790116917506</v>
      </c>
      <c r="BN149" s="421">
        <f t="shared" si="98"/>
        <v>1.2318796989029499</v>
      </c>
      <c r="BO149" s="421">
        <f t="shared" si="98"/>
        <v>1.3297916249142339</v>
      </c>
      <c r="BP149" s="422">
        <f t="shared" si="98"/>
        <v>1.3380307057687142</v>
      </c>
      <c r="BQ149" s="420">
        <f t="shared" ref="BQ149:BX149" si="99">+(BQ11+BQ14)/(BQ16+BQ17+BQ53+BQ60)</f>
        <v>1.2221381291667521</v>
      </c>
      <c r="BR149" s="421">
        <f t="shared" si="99"/>
        <v>1.1894238834392217</v>
      </c>
      <c r="BS149" s="421">
        <f t="shared" si="99"/>
        <v>1.187288649484487</v>
      </c>
      <c r="BT149" s="422">
        <f t="shared" si="99"/>
        <v>1.1939774323026429</v>
      </c>
      <c r="BU149" s="420">
        <f t="shared" si="99"/>
        <v>1.0974322008208335</v>
      </c>
      <c r="BV149" s="421">
        <f t="shared" si="99"/>
        <v>1.1816554545271241</v>
      </c>
      <c r="BW149" s="421">
        <f t="shared" si="99"/>
        <v>1.2333639750200431</v>
      </c>
      <c r="BX149" s="422">
        <f t="shared" si="99"/>
        <v>1.3199569809183427</v>
      </c>
    </row>
    <row r="150" spans="1:76" ht="15.75" thickBot="1" x14ac:dyDescent="0.3">
      <c r="A150" s="1773"/>
      <c r="B150" s="1765" t="s">
        <v>414</v>
      </c>
      <c r="C150" s="1765"/>
      <c r="D150" s="1765"/>
      <c r="E150" s="1765"/>
      <c r="F150" s="1765"/>
      <c r="G150" s="423" t="s">
        <v>394</v>
      </c>
      <c r="H150" s="1121" t="e">
        <f>+H53/H128</f>
        <v>#DIV/0!</v>
      </c>
      <c r="I150" s="424">
        <f t="shared" ref="I150:AN150" si="100">+I53/I128</f>
        <v>0.21570282135812383</v>
      </c>
      <c r="J150" s="425">
        <f t="shared" si="100"/>
        <v>0.23098346850409873</v>
      </c>
      <c r="K150" s="425">
        <f t="shared" si="100"/>
        <v>0.22018183921170797</v>
      </c>
      <c r="L150" s="426">
        <f t="shared" si="100"/>
        <v>0.1507118804434803</v>
      </c>
      <c r="M150" s="424">
        <f t="shared" si="100"/>
        <v>0.1678539152365506</v>
      </c>
      <c r="N150" s="425">
        <f t="shared" si="100"/>
        <v>0.19569218288644827</v>
      </c>
      <c r="O150" s="425">
        <f t="shared" si="100"/>
        <v>0.18763259584098341</v>
      </c>
      <c r="P150" s="426">
        <f t="shared" si="100"/>
        <v>0.22927762051622952</v>
      </c>
      <c r="Q150" s="424">
        <f t="shared" si="100"/>
        <v>0.16752638993176913</v>
      </c>
      <c r="R150" s="425">
        <f t="shared" si="100"/>
        <v>0.16224577670780166</v>
      </c>
      <c r="S150" s="425">
        <f t="shared" si="100"/>
        <v>0.20470140097442754</v>
      </c>
      <c r="T150" s="426">
        <f t="shared" si="100"/>
        <v>0.16870845235876764</v>
      </c>
      <c r="U150" s="424">
        <f t="shared" si="100"/>
        <v>0.18130335913033171</v>
      </c>
      <c r="V150" s="425">
        <f t="shared" si="100"/>
        <v>0.21216654612556682</v>
      </c>
      <c r="W150" s="425">
        <f t="shared" si="100"/>
        <v>0.21802512757480136</v>
      </c>
      <c r="X150" s="426">
        <f t="shared" si="100"/>
        <v>0.2379124690171629</v>
      </c>
      <c r="Y150" s="424">
        <f t="shared" si="100"/>
        <v>0.19475580103705303</v>
      </c>
      <c r="Z150" s="425">
        <f t="shared" si="100"/>
        <v>0.1633271766531651</v>
      </c>
      <c r="AA150" s="425">
        <f t="shared" si="100"/>
        <v>0.19447371193701285</v>
      </c>
      <c r="AB150" s="426">
        <f t="shared" si="100"/>
        <v>0.21292271059830428</v>
      </c>
      <c r="AC150" s="424">
        <f t="shared" si="100"/>
        <v>0.31720842025543156</v>
      </c>
      <c r="AD150" s="425">
        <f t="shared" si="100"/>
        <v>0.29021695866812602</v>
      </c>
      <c r="AE150" s="425">
        <f t="shared" si="100"/>
        <v>0.31027124990040561</v>
      </c>
      <c r="AF150" s="426">
        <f t="shared" si="100"/>
        <v>0.36926396796339056</v>
      </c>
      <c r="AG150" s="424">
        <f t="shared" si="100"/>
        <v>0.15616604523591537</v>
      </c>
      <c r="AH150" s="425">
        <f t="shared" si="100"/>
        <v>0.15884582923891641</v>
      </c>
      <c r="AI150" s="425">
        <f t="shared" si="100"/>
        <v>8.8157799151758615E-2</v>
      </c>
      <c r="AJ150" s="426">
        <f t="shared" si="100"/>
        <v>8.103877640293608E-2</v>
      </c>
      <c r="AK150" s="424">
        <f t="shared" si="100"/>
        <v>9.2009391989081438E-2</v>
      </c>
      <c r="AL150" s="425">
        <f t="shared" si="100"/>
        <v>9.2840877169828875E-2</v>
      </c>
      <c r="AM150" s="425">
        <f t="shared" si="100"/>
        <v>9.7916690343746962E-2</v>
      </c>
      <c r="AN150" s="426">
        <f t="shared" si="100"/>
        <v>9.4964711655552342E-2</v>
      </c>
      <c r="AO150" s="424">
        <f t="shared" ref="AO150:BP150" si="101">+AO53/AO128</f>
        <v>0.28555527838380546</v>
      </c>
      <c r="AP150" s="425">
        <f t="shared" si="101"/>
        <v>0.36891037109839014</v>
      </c>
      <c r="AQ150" s="425">
        <f t="shared" si="101"/>
        <v>0.20366702020511887</v>
      </c>
      <c r="AR150" s="426">
        <f t="shared" si="101"/>
        <v>0.23207293572132515</v>
      </c>
      <c r="AS150" s="424">
        <f t="shared" si="101"/>
        <v>8.8671880683851706E-2</v>
      </c>
      <c r="AT150" s="425">
        <f t="shared" si="101"/>
        <v>9.3860803951628921E-2</v>
      </c>
      <c r="AU150" s="425">
        <f t="shared" si="101"/>
        <v>0.15032423613267182</v>
      </c>
      <c r="AV150" s="426">
        <f t="shared" si="101"/>
        <v>0.18425753986517238</v>
      </c>
      <c r="AW150" s="424">
        <f t="shared" si="101"/>
        <v>0.19015474918870237</v>
      </c>
      <c r="AX150" s="425">
        <f t="shared" si="101"/>
        <v>0.17255393637532926</v>
      </c>
      <c r="AY150" s="425">
        <f t="shared" si="101"/>
        <v>0.18714651164875926</v>
      </c>
      <c r="AZ150" s="426">
        <f t="shared" si="101"/>
        <v>0.18524051493650232</v>
      </c>
      <c r="BA150" s="424">
        <f t="shared" si="101"/>
        <v>6.3480968444644015E-2</v>
      </c>
      <c r="BB150" s="425">
        <f t="shared" si="101"/>
        <v>5.1963683886781305E-2</v>
      </c>
      <c r="BC150" s="425">
        <f t="shared" si="101"/>
        <v>5.0241093904083101E-2</v>
      </c>
      <c r="BD150" s="426">
        <f t="shared" si="101"/>
        <v>7.9781146641822703E-2</v>
      </c>
      <c r="BE150" s="424">
        <f t="shared" si="101"/>
        <v>0.11344277775491861</v>
      </c>
      <c r="BF150" s="425">
        <f t="shared" si="101"/>
        <v>0.12407997484608146</v>
      </c>
      <c r="BG150" s="425">
        <f t="shared" si="101"/>
        <v>0.11784865719203555</v>
      </c>
      <c r="BH150" s="426">
        <f t="shared" si="101"/>
        <v>0.13458872222016774</v>
      </c>
      <c r="BI150" s="424">
        <f t="shared" si="101"/>
        <v>0.18951513134413359</v>
      </c>
      <c r="BJ150" s="425">
        <f t="shared" si="101"/>
        <v>0.18740569727750728</v>
      </c>
      <c r="BK150" s="425">
        <f t="shared" si="101"/>
        <v>0.20816678104091593</v>
      </c>
      <c r="BL150" s="426">
        <f t="shared" si="101"/>
        <v>0.25017209541402879</v>
      </c>
      <c r="BM150" s="424">
        <f t="shared" si="101"/>
        <v>0.17765378994186817</v>
      </c>
      <c r="BN150" s="425">
        <f t="shared" si="101"/>
        <v>0.16760815161215883</v>
      </c>
      <c r="BO150" s="425">
        <f t="shared" si="101"/>
        <v>0.14656603082094913</v>
      </c>
      <c r="BP150" s="426">
        <f t="shared" si="101"/>
        <v>0.17148077431932857</v>
      </c>
      <c r="BQ150" s="424">
        <f t="shared" ref="BQ150:BX150" si="102">+BQ53/BQ128</f>
        <v>0.2152656345754056</v>
      </c>
      <c r="BR150" s="425">
        <f t="shared" si="102"/>
        <v>0.23710542412821525</v>
      </c>
      <c r="BS150" s="425">
        <f t="shared" si="102"/>
        <v>0.21703635006433508</v>
      </c>
      <c r="BT150" s="426">
        <f t="shared" si="102"/>
        <v>0.20879984740916993</v>
      </c>
      <c r="BU150" s="424">
        <f t="shared" si="102"/>
        <v>0.20226734787108772</v>
      </c>
      <c r="BV150" s="425">
        <f t="shared" si="102"/>
        <v>0.157690216758507</v>
      </c>
      <c r="BW150" s="425">
        <f t="shared" si="102"/>
        <v>0.12604859349563363</v>
      </c>
      <c r="BX150" s="426">
        <f t="shared" si="102"/>
        <v>0.15251910819886177</v>
      </c>
    </row>
  </sheetData>
  <mergeCells count="175">
    <mergeCell ref="AS1:AV1"/>
    <mergeCell ref="AW1:AZ1"/>
    <mergeCell ref="Y1:AB1"/>
    <mergeCell ref="AG7:AN7"/>
    <mergeCell ref="AO7:AV7"/>
    <mergeCell ref="AW7:AZ7"/>
    <mergeCell ref="BU1:BX1"/>
    <mergeCell ref="BA6:BH6"/>
    <mergeCell ref="BI6:BP6"/>
    <mergeCell ref="BQ6:BX6"/>
    <mergeCell ref="BA7:BH7"/>
    <mergeCell ref="BI7:BP7"/>
    <mergeCell ref="BQ7:BX7"/>
    <mergeCell ref="BA1:BD1"/>
    <mergeCell ref="BE1:BH1"/>
    <mergeCell ref="BI1:BL1"/>
    <mergeCell ref="BM1:BP1"/>
    <mergeCell ref="BQ1:BT1"/>
    <mergeCell ref="AC1:AF1"/>
    <mergeCell ref="AG1:AJ1"/>
    <mergeCell ref="AK1:AN1"/>
    <mergeCell ref="AO1:AR1"/>
    <mergeCell ref="Y6:AF6"/>
    <mergeCell ref="AG6:AN6"/>
    <mergeCell ref="AO6:AV6"/>
    <mergeCell ref="AW6:AZ6"/>
    <mergeCell ref="B136:F136"/>
    <mergeCell ref="C123:F123"/>
    <mergeCell ref="B124:F124"/>
    <mergeCell ref="E110:F110"/>
    <mergeCell ref="E111:F111"/>
    <mergeCell ref="D112:F112"/>
    <mergeCell ref="D113:D121"/>
    <mergeCell ref="A126:G126"/>
    <mergeCell ref="I126:BX126"/>
    <mergeCell ref="C95:D105"/>
    <mergeCell ref="E95:F95"/>
    <mergeCell ref="E96:F96"/>
    <mergeCell ref="E97:F97"/>
    <mergeCell ref="E98:F98"/>
    <mergeCell ref="E99:F99"/>
    <mergeCell ref="E100:F100"/>
    <mergeCell ref="E101:F101"/>
    <mergeCell ref="E102:F102"/>
    <mergeCell ref="Y7:AF7"/>
    <mergeCell ref="B94:F94"/>
    <mergeCell ref="B95:B123"/>
    <mergeCell ref="C106:F106"/>
    <mergeCell ref="I1:L1"/>
    <mergeCell ref="M1:P1"/>
    <mergeCell ref="Q1:T1"/>
    <mergeCell ref="U1:X1"/>
    <mergeCell ref="A1:E1"/>
    <mergeCell ref="A9:G9"/>
    <mergeCell ref="U8:X8"/>
    <mergeCell ref="Q8:T8"/>
    <mergeCell ref="M8:P8"/>
    <mergeCell ref="I8:L8"/>
    <mergeCell ref="I7:P7"/>
    <mergeCell ref="Q7:X7"/>
    <mergeCell ref="I6:P6"/>
    <mergeCell ref="Q6:X6"/>
    <mergeCell ref="B137:F137"/>
    <mergeCell ref="B138:F138"/>
    <mergeCell ref="B139:F139"/>
    <mergeCell ref="B134:F134"/>
    <mergeCell ref="B135:F135"/>
    <mergeCell ref="A2:G3"/>
    <mergeCell ref="A5:G8"/>
    <mergeCell ref="E121:F121"/>
    <mergeCell ref="D122:F122"/>
    <mergeCell ref="E113:F113"/>
    <mergeCell ref="E114:F114"/>
    <mergeCell ref="E115:F115"/>
    <mergeCell ref="E116:F116"/>
    <mergeCell ref="E118:F118"/>
    <mergeCell ref="A127:A150"/>
    <mergeCell ref="B127:F127"/>
    <mergeCell ref="B128:F128"/>
    <mergeCell ref="B129:F129"/>
    <mergeCell ref="B130:F130"/>
    <mergeCell ref="B131:F131"/>
    <mergeCell ref="B132:F132"/>
    <mergeCell ref="B133:F133"/>
    <mergeCell ref="B146:F146"/>
    <mergeCell ref="B147:F147"/>
    <mergeCell ref="B148:F148"/>
    <mergeCell ref="B149:F149"/>
    <mergeCell ref="B150:F150"/>
    <mergeCell ref="B140:F140"/>
    <mergeCell ref="B141:F141"/>
    <mergeCell ref="B142:F142"/>
    <mergeCell ref="B143:F143"/>
    <mergeCell ref="B144:F144"/>
    <mergeCell ref="B145:F145"/>
    <mergeCell ref="C107:C122"/>
    <mergeCell ref="D107:D111"/>
    <mergeCell ref="E107:F107"/>
    <mergeCell ref="A71:F71"/>
    <mergeCell ref="E79:F79"/>
    <mergeCell ref="E80:F80"/>
    <mergeCell ref="C81:F81"/>
    <mergeCell ref="C82:D92"/>
    <mergeCell ref="E82:F82"/>
    <mergeCell ref="E83:F83"/>
    <mergeCell ref="E84:F84"/>
    <mergeCell ref="E85:F85"/>
    <mergeCell ref="E86:F86"/>
    <mergeCell ref="E87:F87"/>
    <mergeCell ref="E103:F103"/>
    <mergeCell ref="E104:F104"/>
    <mergeCell ref="E105:F105"/>
    <mergeCell ref="E108:F108"/>
    <mergeCell ref="E109:F109"/>
    <mergeCell ref="E119:F119"/>
    <mergeCell ref="E120:F120"/>
    <mergeCell ref="I71:BX71"/>
    <mergeCell ref="C60:F60"/>
    <mergeCell ref="B61:F61"/>
    <mergeCell ref="C62:F62"/>
    <mergeCell ref="C63:F63"/>
    <mergeCell ref="B64:F64"/>
    <mergeCell ref="C65:F65"/>
    <mergeCell ref="A72:A124"/>
    <mergeCell ref="B72:B93"/>
    <mergeCell ref="C72:D80"/>
    <mergeCell ref="E72:F72"/>
    <mergeCell ref="E73:F73"/>
    <mergeCell ref="E74:F74"/>
    <mergeCell ref="E75:F75"/>
    <mergeCell ref="E76:F76"/>
    <mergeCell ref="E77:F77"/>
    <mergeCell ref="E78:F78"/>
    <mergeCell ref="E88:F88"/>
    <mergeCell ref="E89:F89"/>
    <mergeCell ref="E90:F90"/>
    <mergeCell ref="E91:F91"/>
    <mergeCell ref="E92:F92"/>
    <mergeCell ref="C93:F93"/>
    <mergeCell ref="E117:F117"/>
    <mergeCell ref="C56:F56"/>
    <mergeCell ref="C57:F57"/>
    <mergeCell ref="C58:F58"/>
    <mergeCell ref="C59:F59"/>
    <mergeCell ref="A11:A69"/>
    <mergeCell ref="C11:F11"/>
    <mergeCell ref="C12:F12"/>
    <mergeCell ref="C13:F13"/>
    <mergeCell ref="C14:F14"/>
    <mergeCell ref="C15:F15"/>
    <mergeCell ref="C16:F16"/>
    <mergeCell ref="C17:F17"/>
    <mergeCell ref="E18:E52"/>
    <mergeCell ref="C53:F53"/>
    <mergeCell ref="C66:F66"/>
    <mergeCell ref="B67:F67"/>
    <mergeCell ref="C68:F68"/>
    <mergeCell ref="B69:F69"/>
    <mergeCell ref="A10:F10"/>
    <mergeCell ref="I10:BX10"/>
    <mergeCell ref="AK8:AN8"/>
    <mergeCell ref="AG8:AJ8"/>
    <mergeCell ref="AC8:AF8"/>
    <mergeCell ref="BM8:BP8"/>
    <mergeCell ref="BQ8:BT8"/>
    <mergeCell ref="C54:F54"/>
    <mergeCell ref="C55:F55"/>
    <mergeCell ref="Y8:AB8"/>
    <mergeCell ref="AO8:AR8"/>
    <mergeCell ref="BU8:BX8"/>
    <mergeCell ref="AS8:AV8"/>
    <mergeCell ref="AW8:AZ8"/>
    <mergeCell ref="BA8:BD8"/>
    <mergeCell ref="BE8:BH8"/>
    <mergeCell ref="BI8:BL8"/>
  </mergeCells>
  <dataValidations count="1">
    <dataValidation allowBlank="1" showInputMessage="1" showErrorMessage="1" prompt="A preencher, para comparar estes valores descriminados." sqref="H18 H20:H27 H29:H33 H35:H38 H40:H43 H45:H52" xr:uid="{12595A2C-1DF7-4F3A-B1D6-48FB04BD4BE9}"/>
  </dataValidations>
  <pageMargins left="0.23622047244094491" right="0.23622047244094491" top="0.74803149606299213" bottom="0.74803149606299213" header="0.31496062992125984" footer="0.31496062992125984"/>
  <pageSetup paperSize="9" orientation="landscape" r:id="rId1"/>
  <headerFooter>
    <oddHeader xml:space="preserve">&amp;L&amp;G&amp;R
Guião para o controlo de gestão </oddHeader>
    <oddFooter>&amp;L&amp;A&amp;C&amp;G&amp;R&amp;P/&amp;N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3">
    <tabColor rgb="FF00B050"/>
  </sheetPr>
  <dimension ref="A1:XFC39"/>
  <sheetViews>
    <sheetView view="pageLayout" zoomScaleNormal="100" workbookViewId="0">
      <selection activeCell="H28" sqref="H28"/>
    </sheetView>
  </sheetViews>
  <sheetFormatPr defaultColWidth="9.140625" defaultRowHeight="15" zeroHeight="1" x14ac:dyDescent="0.25"/>
  <cols>
    <col min="1" max="1" width="12.7109375" customWidth="1"/>
    <col min="2" max="2" width="2" style="2" customWidth="1"/>
    <col min="3" max="3" width="5.140625" style="1" customWidth="1"/>
    <col min="4" max="4" width="6.7109375" style="1" customWidth="1"/>
    <col min="5" max="5" width="11.85546875" style="1" customWidth="1"/>
    <col min="6" max="6" width="24.42578125" style="1" customWidth="1"/>
    <col min="7" max="7" width="22.28515625" customWidth="1"/>
    <col min="10" max="16383" width="0" hidden="1" customWidth="1"/>
    <col min="16384" max="16384" width="7.140625" hidden="1" customWidth="1"/>
  </cols>
  <sheetData>
    <row r="1" spans="1:7" x14ac:dyDescent="0.25">
      <c r="A1" s="1167"/>
      <c r="B1" s="1167"/>
      <c r="C1" s="1167"/>
      <c r="D1" s="1167"/>
      <c r="E1" s="1167"/>
      <c r="F1" s="1167"/>
      <c r="G1" s="1167"/>
    </row>
    <row r="2" spans="1:7" x14ac:dyDescent="0.25">
      <c r="A2" s="43"/>
      <c r="C2" s="43"/>
      <c r="D2" s="43"/>
      <c r="E2" s="43"/>
      <c r="F2" s="43"/>
      <c r="G2" s="43"/>
    </row>
    <row r="3" spans="1:7" x14ac:dyDescent="0.25"/>
    <row r="4" spans="1:7" ht="46.5" x14ac:dyDescent="0.7">
      <c r="B4" s="1178" t="s">
        <v>0</v>
      </c>
      <c r="C4" s="1178"/>
      <c r="D4" s="1178"/>
      <c r="E4" s="1178"/>
      <c r="F4" s="44"/>
    </row>
    <row r="5" spans="1:7" s="87" customFormat="1" ht="12.75" x14ac:dyDescent="0.2">
      <c r="B5" s="88"/>
      <c r="C5" s="88"/>
      <c r="D5" s="88"/>
      <c r="E5" s="88"/>
      <c r="F5" s="88"/>
    </row>
    <row r="6" spans="1:7" s="87" customFormat="1" ht="20.25" customHeight="1" x14ac:dyDescent="0.2">
      <c r="B6" s="91" t="s">
        <v>17</v>
      </c>
      <c r="C6" s="1179" t="s">
        <v>13</v>
      </c>
      <c r="D6" s="1179"/>
      <c r="E6" s="1179"/>
      <c r="F6" s="92"/>
      <c r="G6" s="93"/>
    </row>
    <row r="7" spans="1:7" s="87" customFormat="1" ht="20.25" customHeight="1" x14ac:dyDescent="0.25">
      <c r="B7" s="94"/>
      <c r="C7" s="94" t="s">
        <v>100</v>
      </c>
      <c r="D7" s="1176" t="s">
        <v>162</v>
      </c>
      <c r="E7" s="1176"/>
      <c r="F7" s="1176"/>
      <c r="G7" s="1176"/>
    </row>
    <row r="8" spans="1:7" s="87" customFormat="1" ht="20.25" customHeight="1" x14ac:dyDescent="0.25">
      <c r="B8" s="88"/>
      <c r="C8" s="94" t="s">
        <v>101</v>
      </c>
      <c r="D8" s="1176" t="s">
        <v>68</v>
      </c>
      <c r="E8" s="1176"/>
      <c r="F8" s="1176"/>
      <c r="G8" s="1176"/>
    </row>
    <row r="9" spans="1:7" s="87" customFormat="1" ht="20.25" customHeight="1" x14ac:dyDescent="0.25">
      <c r="B9" s="88"/>
      <c r="C9" s="94" t="s">
        <v>102</v>
      </c>
      <c r="D9" s="1176" t="s">
        <v>42</v>
      </c>
      <c r="E9" s="1176"/>
      <c r="F9" s="1176"/>
      <c r="G9" s="1176"/>
    </row>
    <row r="10" spans="1:7" s="87" customFormat="1" ht="20.25" customHeight="1" x14ac:dyDescent="0.25">
      <c r="B10" s="88"/>
      <c r="C10" s="94" t="s">
        <v>161</v>
      </c>
      <c r="D10" s="1176" t="s">
        <v>103</v>
      </c>
      <c r="E10" s="1176"/>
      <c r="F10" s="1176"/>
      <c r="G10" s="1176"/>
    </row>
    <row r="11" spans="1:7" s="87" customFormat="1" ht="20.25" customHeight="1" x14ac:dyDescent="0.2">
      <c r="B11" s="97" t="s">
        <v>18</v>
      </c>
      <c r="C11" s="1180" t="s">
        <v>1</v>
      </c>
      <c r="D11" s="1180"/>
      <c r="E11" s="1180"/>
      <c r="F11" s="98"/>
      <c r="G11" s="99"/>
    </row>
    <row r="12" spans="1:7" s="87" customFormat="1" ht="20.25" customHeight="1" x14ac:dyDescent="0.2">
      <c r="B12" s="94"/>
      <c r="C12" s="94" t="s">
        <v>27</v>
      </c>
      <c r="D12" s="1181" t="s">
        <v>2</v>
      </c>
      <c r="E12" s="1181"/>
      <c r="F12" s="95"/>
      <c r="G12" s="96"/>
    </row>
    <row r="13" spans="1:7" s="87" customFormat="1" ht="20.25" customHeight="1" x14ac:dyDescent="0.25">
      <c r="B13" s="88"/>
      <c r="C13" s="89"/>
      <c r="D13" s="88" t="s">
        <v>7</v>
      </c>
      <c r="E13" s="1182" t="s">
        <v>190</v>
      </c>
      <c r="F13" s="1182"/>
      <c r="G13" s="1182"/>
    </row>
    <row r="14" spans="1:7" s="87" customFormat="1" ht="20.25" customHeight="1" x14ac:dyDescent="0.2">
      <c r="B14" s="94"/>
      <c r="C14" s="94" t="s">
        <v>28</v>
      </c>
      <c r="D14" s="1181" t="s">
        <v>3</v>
      </c>
      <c r="E14" s="1181"/>
      <c r="F14" s="95"/>
      <c r="G14" s="96"/>
    </row>
    <row r="15" spans="1:7" s="87" customFormat="1" ht="20.25" customHeight="1" x14ac:dyDescent="0.25">
      <c r="B15" s="88"/>
      <c r="C15" s="89"/>
      <c r="D15" s="88" t="s">
        <v>8</v>
      </c>
      <c r="E15" s="1182" t="s">
        <v>4</v>
      </c>
      <c r="F15" s="1182"/>
      <c r="G15" s="1182"/>
    </row>
    <row r="16" spans="1:7" s="87" customFormat="1" ht="20.25" customHeight="1" x14ac:dyDescent="0.2">
      <c r="B16" s="91" t="s">
        <v>19</v>
      </c>
      <c r="C16" s="92" t="s">
        <v>5</v>
      </c>
      <c r="D16" s="985"/>
      <c r="E16" s="92"/>
      <c r="F16" s="92"/>
      <c r="G16" s="93"/>
    </row>
    <row r="17" spans="2:7" s="87" customFormat="1" ht="20.25" customHeight="1" x14ac:dyDescent="0.25">
      <c r="B17" s="88"/>
      <c r="C17" s="88" t="s">
        <v>29</v>
      </c>
      <c r="D17" s="1176" t="s">
        <v>6</v>
      </c>
      <c r="E17" s="1176"/>
      <c r="F17" s="1176"/>
      <c r="G17" s="1176"/>
    </row>
    <row r="18" spans="2:7" s="87" customFormat="1" ht="20.25" customHeight="1" x14ac:dyDescent="0.25">
      <c r="B18" s="94"/>
      <c r="C18" s="94" t="s">
        <v>30</v>
      </c>
      <c r="D18" s="1176" t="s">
        <v>228</v>
      </c>
      <c r="E18" s="1176"/>
      <c r="F18" s="1176"/>
      <c r="G18" s="1176"/>
    </row>
    <row r="19" spans="2:7" s="87" customFormat="1" ht="20.25" customHeight="1" x14ac:dyDescent="0.2">
      <c r="B19" s="97" t="s">
        <v>20</v>
      </c>
      <c r="C19" s="98" t="s">
        <v>9</v>
      </c>
      <c r="D19" s="98"/>
      <c r="E19" s="98"/>
      <c r="F19" s="98"/>
      <c r="G19" s="99"/>
    </row>
    <row r="20" spans="2:7" s="87" customFormat="1" ht="20.25" customHeight="1" x14ac:dyDescent="0.25">
      <c r="B20" s="94"/>
      <c r="C20" s="94" t="s">
        <v>31</v>
      </c>
      <c r="D20" s="1176" t="s">
        <v>10</v>
      </c>
      <c r="E20" s="1176"/>
      <c r="F20" s="1176"/>
      <c r="G20" s="1176"/>
    </row>
    <row r="21" spans="2:7" s="87" customFormat="1" ht="20.25" customHeight="1" x14ac:dyDescent="0.25">
      <c r="B21" s="88"/>
      <c r="C21" s="88" t="s">
        <v>32</v>
      </c>
      <c r="D21" s="1176" t="s">
        <v>11</v>
      </c>
      <c r="E21" s="1176"/>
      <c r="F21" s="1176"/>
      <c r="G21" s="1176"/>
    </row>
    <row r="22" spans="2:7" s="87" customFormat="1" ht="20.25" customHeight="1" x14ac:dyDescent="0.25">
      <c r="B22" s="91" t="s">
        <v>21</v>
      </c>
      <c r="C22" s="1177" t="s">
        <v>12</v>
      </c>
      <c r="D22" s="1177"/>
      <c r="E22" s="1177"/>
      <c r="F22" s="1177"/>
      <c r="G22" s="1177"/>
    </row>
    <row r="23" spans="2:7" s="87" customFormat="1" ht="20.25" customHeight="1" x14ac:dyDescent="0.25">
      <c r="B23" s="97" t="s">
        <v>23</v>
      </c>
      <c r="C23" s="1177" t="s">
        <v>14</v>
      </c>
      <c r="D23" s="1177"/>
      <c r="E23" s="1177"/>
      <c r="F23" s="1177"/>
      <c r="G23" s="1177"/>
    </row>
    <row r="24" spans="2:7" s="87" customFormat="1" ht="20.25" customHeight="1" x14ac:dyDescent="0.2">
      <c r="B24" s="91" t="s">
        <v>22</v>
      </c>
      <c r="C24" s="92" t="s">
        <v>502</v>
      </c>
      <c r="D24" s="92"/>
      <c r="E24" s="92"/>
      <c r="F24" s="92"/>
      <c r="G24" s="93"/>
    </row>
    <row r="25" spans="2:7" s="87" customFormat="1" ht="20.25" customHeight="1" x14ac:dyDescent="0.25">
      <c r="B25" s="531"/>
      <c r="C25" s="531" t="s">
        <v>33</v>
      </c>
      <c r="D25" s="1176" t="s">
        <v>473</v>
      </c>
      <c r="E25" s="1176"/>
      <c r="F25" s="1176"/>
      <c r="G25" s="1176"/>
    </row>
    <row r="26" spans="2:7" s="87" customFormat="1" ht="20.25" customHeight="1" x14ac:dyDescent="0.25">
      <c r="B26" s="88"/>
      <c r="C26" s="532" t="s">
        <v>34</v>
      </c>
      <c r="D26" s="1176" t="s">
        <v>474</v>
      </c>
      <c r="E26" s="1176"/>
      <c r="F26" s="1176"/>
      <c r="G26" s="1176"/>
    </row>
    <row r="27" spans="2:7" s="87" customFormat="1" ht="20.25" customHeight="1" x14ac:dyDescent="0.25">
      <c r="B27" s="88"/>
      <c r="C27" s="88" t="s">
        <v>35</v>
      </c>
      <c r="D27" s="1176" t="s">
        <v>15</v>
      </c>
      <c r="E27" s="1176"/>
      <c r="F27" s="1176"/>
      <c r="G27" s="1176"/>
    </row>
    <row r="28" spans="2:7" s="87" customFormat="1" ht="20.25" customHeight="1" x14ac:dyDescent="0.25">
      <c r="B28" s="91" t="s">
        <v>24</v>
      </c>
      <c r="C28" s="1177" t="s">
        <v>40</v>
      </c>
      <c r="D28" s="1177"/>
      <c r="E28" s="1177"/>
      <c r="F28" s="1177"/>
      <c r="G28" s="1177"/>
    </row>
    <row r="29" spans="2:7" s="87" customFormat="1" ht="20.25" customHeight="1" x14ac:dyDescent="0.2">
      <c r="B29" s="97" t="s">
        <v>25</v>
      </c>
      <c r="C29" s="98" t="s">
        <v>245</v>
      </c>
      <c r="D29" s="98"/>
      <c r="E29" s="98"/>
      <c r="F29" s="98"/>
      <c r="G29" s="99"/>
    </row>
    <row r="30" spans="2:7" s="87" customFormat="1" ht="20.25" customHeight="1" x14ac:dyDescent="0.25">
      <c r="B30" s="94"/>
      <c r="C30" s="94" t="s">
        <v>36</v>
      </c>
      <c r="D30" s="1176" t="s">
        <v>526</v>
      </c>
      <c r="E30" s="1176"/>
      <c r="F30" s="1176"/>
      <c r="G30" s="1176"/>
    </row>
    <row r="31" spans="2:7" s="87" customFormat="1" ht="20.25" customHeight="1" x14ac:dyDescent="0.25">
      <c r="B31" s="88"/>
      <c r="C31" s="88" t="s">
        <v>37</v>
      </c>
      <c r="D31" s="1176" t="s">
        <v>540</v>
      </c>
      <c r="E31" s="1176"/>
      <c r="F31" s="1176"/>
      <c r="G31" s="1176"/>
    </row>
    <row r="32" spans="2:7" s="87" customFormat="1" ht="20.25" customHeight="1" x14ac:dyDescent="0.25">
      <c r="B32" s="94"/>
      <c r="C32" s="94" t="s">
        <v>38</v>
      </c>
      <c r="D32" s="1176" t="s">
        <v>16</v>
      </c>
      <c r="E32" s="1176"/>
      <c r="F32" s="1176"/>
      <c r="G32" s="1176"/>
    </row>
    <row r="33" ht="20.25" customHeight="1" x14ac:dyDescent="0.25"/>
    <row r="34" x14ac:dyDescent="0.25"/>
    <row r="35" x14ac:dyDescent="0.25"/>
    <row r="36" x14ac:dyDescent="0.25"/>
    <row r="37" x14ac:dyDescent="0.25"/>
    <row r="38" x14ac:dyDescent="0.25"/>
    <row r="39" x14ac:dyDescent="0.25"/>
  </sheetData>
  <sheetProtection sheet="1" objects="1" scenarios="1"/>
  <mergeCells count="25">
    <mergeCell ref="E15:G15"/>
    <mergeCell ref="B4:E4"/>
    <mergeCell ref="A1:G1"/>
    <mergeCell ref="C6:E6"/>
    <mergeCell ref="C11:E11"/>
    <mergeCell ref="D14:E14"/>
    <mergeCell ref="D12:E12"/>
    <mergeCell ref="D7:G7"/>
    <mergeCell ref="D8:G8"/>
    <mergeCell ref="D9:G9"/>
    <mergeCell ref="D10:G10"/>
    <mergeCell ref="E13:G13"/>
    <mergeCell ref="D17:G17"/>
    <mergeCell ref="D18:G18"/>
    <mergeCell ref="D20:G20"/>
    <mergeCell ref="D21:G21"/>
    <mergeCell ref="D25:G25"/>
    <mergeCell ref="C22:G22"/>
    <mergeCell ref="C23:G23"/>
    <mergeCell ref="D26:G26"/>
    <mergeCell ref="D27:G27"/>
    <mergeCell ref="D30:G30"/>
    <mergeCell ref="D31:G31"/>
    <mergeCell ref="D32:G32"/>
    <mergeCell ref="C28:G28"/>
  </mergeCells>
  <hyperlinks>
    <hyperlink ref="D7:E7" location="'1.1.Ficha Emp'!A1" display="Ficha da Empresa" xr:uid="{F3B82D89-34FB-4C8D-BDAB-E228EFA51117}"/>
    <hyperlink ref="D8:E8" location="'1.2.Balanço'!A1" display="Balanço" xr:uid="{531CE509-0E3B-4431-A5D1-BD9F83FCFF26}"/>
    <hyperlink ref="D9" location="'1.3.DR'!A1" display="Demonstração dos Resultados" xr:uid="{FCEBECD3-3749-45E1-A7E4-BC3697849816}"/>
    <hyperlink ref="D10" location="'1.4.DFC'!A1" display="Demonstração de Fluxos de Caixa" xr:uid="{4D087D48-83AE-4E60-B83A-8DFB7D95C732}"/>
    <hyperlink ref="E13" location="'2.1.1.PESTAL'!Área_de_Impressão" display="Análise PESTAL" xr:uid="{4F589BDB-0B40-40E7-95D0-790096E5D904}"/>
    <hyperlink ref="E15" location="'2.2.1. 5Forças de Porter'!Área_de_Impressão" display="5 forças de Porter" xr:uid="{03E55494-7D10-4CF9-9A46-2B8E33DDE1F8}"/>
    <hyperlink ref="D17:E17" location="'3.1. VRIO'!Área_de_Impressão" display="Vrio" xr:uid="{996ED09B-5B39-4546-A2B3-725C112D51FA}"/>
    <hyperlink ref="D18:E18" location="'3.2. BCG'!Área_de_Impressão" display="Matriz BCG" xr:uid="{3C35E842-0273-4EF2-ABFB-A484CA4CFA4A}"/>
    <hyperlink ref="D20" location="'4.1. SWOT'!Área_de_Impressão" display="SWOT" xr:uid="{6CE5FCE1-17F0-45C8-ACE1-96F04392CFB5}"/>
    <hyperlink ref="D21" location="'4.2. TOWS'!Área_de_Impressão" display="TOWS" xr:uid="{311BACD6-23C5-42EB-8C4A-393865154558}"/>
    <hyperlink ref="C28" location="'8.Base de dados'!A1" display="Base de Dados " xr:uid="{DF10A086-5D78-402F-8045-15838834C572}"/>
    <hyperlink ref="C22" location="'5. Sumário Executivo'!A1" display="Sumário Executivo" xr:uid="{2EA9CA80-3BC3-42FE-B752-629C9A98E050}"/>
    <hyperlink ref="C23" location="'6. Plano Estratégico'!A1" display="Plano Estratégico (5 anos)" xr:uid="{E759EBFE-81BA-42AD-ACA8-3CC67F81FBC9}"/>
    <hyperlink ref="D25" location="'7.1. Plano de Ação'!A1" display="Plano de Ação" xr:uid="{4851EABA-AA75-4C3F-AE32-4C346C03BBC5}"/>
    <hyperlink ref="D26" location="'7.2. Plano de Investimentos'!A1" display="Plano de Investimentos (3 anos)" xr:uid="{08D6C90D-2DDD-42A0-B5F2-5DA018AB0A5F}"/>
    <hyperlink ref="D27" location="'7.3. Orçamento'!A1" display="Orçamento (1 ano)" xr:uid="{826CE750-01B0-4D26-B880-6E9C0B3C1735}"/>
    <hyperlink ref="D32" location="'9.3. Orçamental'!A1" display="Orçamental" xr:uid="{4777FA80-C4FA-411C-8C11-11E06D877BEB}"/>
    <hyperlink ref="D30" location="'9.1. Planeamento'!A1" display="Planeamento" xr:uid="{1695945B-7E0A-496A-8669-E96AF4B7B29B}"/>
    <hyperlink ref="D31" location="'9.2. BSC'!A1" display="Balanced Scorecard" xr:uid="{1BBF4A5D-B0A8-4FE6-B7E6-E5B08FA2F5F1}"/>
  </hyperlinks>
  <pageMargins left="0.25" right="0.25" top="0.75" bottom="0.75" header="0.3" footer="0.3"/>
  <pageSetup paperSize="9" orientation="portrait" r:id="rId1"/>
  <headerFooter alignWithMargins="0">
    <oddHeader>&amp;L&amp;G&amp;R
&amp;F</oddHeader>
    <oddFooter>&amp;L&amp;A&amp;C&amp;G&amp;R&amp;P/&amp;N</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EFFB-18C7-4C34-BC7A-A4682BDACC74}">
  <sheetPr>
    <tabColor rgb="FF92D050"/>
  </sheetPr>
  <dimension ref="A1:BZ656"/>
  <sheetViews>
    <sheetView view="pageLayout" zoomScaleNormal="100" workbookViewId="0">
      <selection activeCell="A4" sqref="A4:AI4"/>
    </sheetView>
  </sheetViews>
  <sheetFormatPr defaultColWidth="0" defaultRowHeight="0" customHeight="1" zeroHeight="1" x14ac:dyDescent="0.25"/>
  <cols>
    <col min="1" max="1" width="3.7109375" style="177" customWidth="1"/>
    <col min="2" max="2" width="2.42578125" style="177" customWidth="1"/>
    <col min="3" max="3" width="22.5703125" style="177" customWidth="1"/>
    <col min="4" max="4" width="2.85546875" style="177" customWidth="1"/>
    <col min="5" max="35" width="3.5703125" style="177" customWidth="1"/>
    <col min="36" max="36" width="0.5703125" style="177" customWidth="1"/>
    <col min="37" max="37" width="3.7109375" style="177" customWidth="1"/>
    <col min="38" max="38" width="2.42578125" style="177" customWidth="1"/>
    <col min="39" max="39" width="22.140625" style="177" customWidth="1"/>
    <col min="40" max="40" width="2.85546875" style="177" customWidth="1"/>
    <col min="41" max="71" width="3.5703125" style="177" customWidth="1"/>
    <col min="72" max="73" width="6.7109375" style="177" customWidth="1"/>
    <col min="74" max="16384" width="6.7109375" style="177" hidden="1"/>
  </cols>
  <sheetData>
    <row r="1" spans="1:71" ht="3" customHeight="1" x14ac:dyDescent="0.25">
      <c r="A1" s="165"/>
      <c r="B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65"/>
      <c r="AL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2" customHeight="1" x14ac:dyDescent="0.25">
      <c r="A2" s="165"/>
      <c r="B2" t="str">
        <f>+'0.ÍNDICE'!C29</f>
        <v xml:space="preserve">Controlo </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65"/>
      <c r="AL2" t="str">
        <f>+B2</f>
        <v xml:space="preserve">Controlo </v>
      </c>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21.75" customHeight="1" x14ac:dyDescent="0.4">
      <c r="A3" s="165"/>
      <c r="B3" s="1574" t="str">
        <f>+'0.ÍNDICE'!D30</f>
        <v>Planeamento</v>
      </c>
      <c r="C3" s="1574"/>
      <c r="D3" s="1574"/>
      <c r="E3" s="1574"/>
      <c r="F3" s="1574"/>
      <c r="G3" s="1574"/>
      <c r="H3" s="1574"/>
      <c r="I3" s="1574"/>
      <c r="J3" s="1854"/>
      <c r="K3" s="1041" t="str">
        <f>+'1.1.Ficha Emp'!D7</f>
        <v>Empresa XPTO</v>
      </c>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1574" t="str">
        <f>+B3</f>
        <v>Planeamento</v>
      </c>
      <c r="AL3" s="1574"/>
      <c r="AM3" s="1574"/>
      <c r="AN3" s="1574"/>
      <c r="AO3" s="1574"/>
      <c r="AP3" s="1574"/>
      <c r="AQ3" s="1574"/>
      <c r="AR3" s="1574"/>
      <c r="AS3" s="1574"/>
      <c r="AT3" s="1797"/>
      <c r="AU3" s="1042" t="str">
        <f>+'7.2. Plano de Investimentos'!K3</f>
        <v>EXEMPLO</v>
      </c>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row>
    <row r="4" spans="1:71" ht="29.25" customHeight="1" x14ac:dyDescent="0.25">
      <c r="A4" s="1720" t="s">
        <v>527</v>
      </c>
      <c r="B4" s="1720"/>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c r="AD4" s="1720"/>
      <c r="AE4" s="1720"/>
      <c r="AF4" s="1720"/>
      <c r="AG4" s="1720"/>
      <c r="AH4" s="1720"/>
      <c r="AI4" s="1720"/>
      <c r="AJ4" s="768"/>
      <c r="AK4" s="1720" t="s">
        <v>537</v>
      </c>
      <c r="AL4" s="1720"/>
      <c r="AM4" s="1720"/>
      <c r="AN4" s="1720"/>
      <c r="AO4" s="1720"/>
      <c r="AP4" s="1720"/>
      <c r="AQ4" s="1720"/>
      <c r="AR4" s="1720"/>
      <c r="AS4" s="1720"/>
      <c r="AT4" s="1720"/>
      <c r="AU4" s="1720"/>
      <c r="AV4" s="1720"/>
      <c r="AW4" s="1720"/>
      <c r="AX4" s="1720"/>
      <c r="AY4" s="1720"/>
      <c r="AZ4" s="1720"/>
      <c r="BA4" s="1720"/>
      <c r="BB4" s="1720"/>
      <c r="BC4" s="1720"/>
      <c r="BD4" s="1720"/>
      <c r="BE4" s="1720"/>
      <c r="BF4" s="1720"/>
      <c r="BG4" s="1720"/>
      <c r="BH4" s="1720"/>
      <c r="BI4" s="1720"/>
      <c r="BJ4" s="1720"/>
      <c r="BK4" s="1720"/>
      <c r="BL4" s="1720"/>
      <c r="BM4" s="1720"/>
      <c r="BN4" s="1720"/>
      <c r="BO4" s="1720"/>
      <c r="BP4" s="1720"/>
      <c r="BQ4" s="1720"/>
      <c r="BR4" s="1720"/>
      <c r="BS4" s="1720"/>
    </row>
    <row r="5" spans="1:71" ht="15" customHeight="1" x14ac:dyDescent="0.2">
      <c r="A5" s="1245" t="str">
        <f>+'2.1.1.PESTAL'!B9</f>
        <v xml:space="preserve">            Preencha o quadro seguinte de acordo com as instruções e o exemplo à direita.</v>
      </c>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783"/>
      <c r="AK5" s="1720"/>
      <c r="AL5" s="1720"/>
      <c r="AM5" s="1720"/>
      <c r="AN5" s="1720"/>
      <c r="AO5" s="1720"/>
      <c r="AP5" s="1720"/>
      <c r="AQ5" s="1720"/>
      <c r="AR5" s="1720"/>
      <c r="AS5" s="1720"/>
      <c r="AT5" s="1720"/>
      <c r="AU5" s="1720"/>
      <c r="AV5" s="1720"/>
      <c r="AW5" s="1720"/>
      <c r="AX5" s="1720"/>
      <c r="AY5" s="1720"/>
      <c r="AZ5" s="1720"/>
      <c r="BA5" s="1720"/>
      <c r="BB5" s="1720"/>
      <c r="BC5" s="1720"/>
      <c r="BD5" s="1720"/>
      <c r="BE5" s="1720"/>
      <c r="BF5" s="1720"/>
      <c r="BG5" s="1720"/>
      <c r="BH5" s="1720"/>
      <c r="BI5" s="1720"/>
      <c r="BJ5" s="1720"/>
      <c r="BK5" s="1720"/>
      <c r="BL5" s="1720"/>
      <c r="BM5" s="1720"/>
      <c r="BN5" s="1720"/>
      <c r="BO5" s="1720"/>
      <c r="BP5" s="1720"/>
      <c r="BQ5" s="1720"/>
      <c r="BR5" s="1720"/>
      <c r="BS5" s="1720"/>
    </row>
    <row r="6" spans="1:71" ht="6.75" customHeight="1" thickBot="1" x14ac:dyDescent="0.45">
      <c r="A6" s="165"/>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65"/>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row>
    <row r="7" spans="1:71" ht="18.75" customHeight="1" thickBot="1" x14ac:dyDescent="0.45">
      <c r="A7" s="1826" t="s">
        <v>528</v>
      </c>
      <c r="B7" s="1827"/>
      <c r="C7" s="1827"/>
      <c r="D7" s="1827"/>
      <c r="E7" s="1827"/>
      <c r="F7" s="1827"/>
      <c r="G7" s="1827"/>
      <c r="H7" s="1827"/>
      <c r="I7" s="1827"/>
      <c r="J7" s="1827"/>
      <c r="K7" s="1827"/>
      <c r="L7" s="1827"/>
      <c r="M7" s="1827"/>
      <c r="N7" s="1827"/>
      <c r="O7" s="1827"/>
      <c r="P7" s="1827"/>
      <c r="Q7" s="1827"/>
      <c r="R7" s="1827"/>
      <c r="S7" s="1827"/>
      <c r="T7" s="1827"/>
      <c r="U7" s="1827"/>
      <c r="V7" s="1827"/>
      <c r="W7" s="1827"/>
      <c r="X7" s="1827"/>
      <c r="Y7" s="1827"/>
      <c r="Z7" s="1827"/>
      <c r="AA7" s="1827"/>
      <c r="AB7" s="1827"/>
      <c r="AC7" s="1827"/>
      <c r="AD7" s="1827"/>
      <c r="AE7" s="1827"/>
      <c r="AF7" s="1827"/>
      <c r="AG7" s="1827"/>
      <c r="AH7" s="1827"/>
      <c r="AI7" s="1849"/>
      <c r="AJ7" s="108"/>
      <c r="AK7" s="1826" t="s">
        <v>528</v>
      </c>
      <c r="AL7" s="1827"/>
      <c r="AM7" s="1827"/>
      <c r="AN7" s="1827"/>
      <c r="AO7" s="1039"/>
      <c r="AP7" s="1039"/>
      <c r="AQ7" s="1039"/>
      <c r="AR7" s="1039"/>
      <c r="AS7" s="1039"/>
      <c r="AT7" s="1039"/>
      <c r="AU7" s="1039"/>
      <c r="AV7" s="1039"/>
      <c r="AW7" s="1039"/>
      <c r="AX7" s="1039"/>
      <c r="AY7" s="1039"/>
      <c r="AZ7" s="1039"/>
      <c r="BA7" s="1039"/>
      <c r="BB7" s="1039"/>
      <c r="BC7" s="1039"/>
      <c r="BD7" s="1039"/>
      <c r="BE7" s="1039"/>
      <c r="BF7" s="1039"/>
      <c r="BG7" s="1039"/>
      <c r="BH7" s="1039"/>
      <c r="BI7" s="1039"/>
      <c r="BJ7" s="1039"/>
      <c r="BK7" s="1039"/>
      <c r="BL7" s="1039"/>
      <c r="BM7" s="1039"/>
      <c r="BN7" s="1039"/>
      <c r="BO7" s="1039"/>
      <c r="BP7" s="1039"/>
      <c r="BQ7" s="1039"/>
      <c r="BR7" s="1039"/>
      <c r="BS7" s="1040"/>
    </row>
    <row r="8" spans="1:71" s="165" customFormat="1" ht="16.5" customHeight="1" thickBot="1" x14ac:dyDescent="0.45">
      <c r="A8" s="1828"/>
      <c r="B8" s="1829"/>
      <c r="C8" s="1829"/>
      <c r="D8" s="1850"/>
      <c r="E8" s="780">
        <v>1</v>
      </c>
      <c r="F8" s="781">
        <v>2</v>
      </c>
      <c r="G8" s="781">
        <v>3</v>
      </c>
      <c r="H8" s="781">
        <v>4</v>
      </c>
      <c r="I8" s="781">
        <v>5</v>
      </c>
      <c r="J8" s="781">
        <v>6</v>
      </c>
      <c r="K8" s="781">
        <v>7</v>
      </c>
      <c r="L8" s="781">
        <v>8</v>
      </c>
      <c r="M8" s="781">
        <v>9</v>
      </c>
      <c r="N8" s="781">
        <v>10</v>
      </c>
      <c r="O8" s="781">
        <v>11</v>
      </c>
      <c r="P8" s="781">
        <v>12</v>
      </c>
      <c r="Q8" s="781">
        <v>13</v>
      </c>
      <c r="R8" s="781">
        <v>14</v>
      </c>
      <c r="S8" s="781">
        <v>15</v>
      </c>
      <c r="T8" s="781">
        <v>16</v>
      </c>
      <c r="U8" s="781">
        <v>17</v>
      </c>
      <c r="V8" s="781">
        <v>18</v>
      </c>
      <c r="W8" s="781">
        <v>19</v>
      </c>
      <c r="X8" s="781">
        <v>20</v>
      </c>
      <c r="Y8" s="781">
        <v>21</v>
      </c>
      <c r="Z8" s="781">
        <v>22</v>
      </c>
      <c r="AA8" s="781">
        <v>23</v>
      </c>
      <c r="AB8" s="781">
        <v>24</v>
      </c>
      <c r="AC8" s="781">
        <v>25</v>
      </c>
      <c r="AD8" s="781">
        <v>26</v>
      </c>
      <c r="AE8" s="781">
        <v>27</v>
      </c>
      <c r="AF8" s="781">
        <v>28</v>
      </c>
      <c r="AG8" s="781">
        <v>29</v>
      </c>
      <c r="AH8" s="781">
        <v>30</v>
      </c>
      <c r="AI8" s="782">
        <v>31</v>
      </c>
      <c r="AJ8" s="108"/>
      <c r="AK8" s="1841"/>
      <c r="AL8" s="1842"/>
      <c r="AM8" s="1842"/>
      <c r="AN8" s="1842"/>
      <c r="AO8" s="780">
        <v>1</v>
      </c>
      <c r="AP8" s="781">
        <v>2</v>
      </c>
      <c r="AQ8" s="781">
        <v>3</v>
      </c>
      <c r="AR8" s="781">
        <v>4</v>
      </c>
      <c r="AS8" s="781">
        <v>5</v>
      </c>
      <c r="AT8" s="781">
        <v>6</v>
      </c>
      <c r="AU8" s="781">
        <v>7</v>
      </c>
      <c r="AV8" s="781">
        <v>8</v>
      </c>
      <c r="AW8" s="781">
        <v>9</v>
      </c>
      <c r="AX8" s="781">
        <v>10</v>
      </c>
      <c r="AY8" s="781">
        <v>11</v>
      </c>
      <c r="AZ8" s="781">
        <v>12</v>
      </c>
      <c r="BA8" s="781">
        <v>13</v>
      </c>
      <c r="BB8" s="781">
        <v>14</v>
      </c>
      <c r="BC8" s="781">
        <v>15</v>
      </c>
      <c r="BD8" s="781">
        <v>16</v>
      </c>
      <c r="BE8" s="781">
        <v>17</v>
      </c>
      <c r="BF8" s="781">
        <v>18</v>
      </c>
      <c r="BG8" s="781">
        <v>19</v>
      </c>
      <c r="BH8" s="781">
        <v>20</v>
      </c>
      <c r="BI8" s="781">
        <v>21</v>
      </c>
      <c r="BJ8" s="781">
        <v>22</v>
      </c>
      <c r="BK8" s="781">
        <v>23</v>
      </c>
      <c r="BL8" s="781">
        <v>24</v>
      </c>
      <c r="BM8" s="781">
        <v>25</v>
      </c>
      <c r="BN8" s="781">
        <v>26</v>
      </c>
      <c r="BO8" s="781">
        <v>27</v>
      </c>
      <c r="BP8" s="781">
        <v>28</v>
      </c>
      <c r="BQ8" s="781">
        <v>29</v>
      </c>
      <c r="BR8" s="781">
        <v>30</v>
      </c>
      <c r="BS8" s="782">
        <v>31</v>
      </c>
    </row>
    <row r="9" spans="1:71" ht="30" customHeight="1" x14ac:dyDescent="0.4">
      <c r="A9" s="1865"/>
      <c r="B9" s="1866"/>
      <c r="C9" s="1866"/>
      <c r="D9" s="1867"/>
      <c r="E9" s="784"/>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6"/>
      <c r="AJ9" s="108"/>
      <c r="AK9" s="1838" t="s">
        <v>538</v>
      </c>
      <c r="AL9" s="1839"/>
      <c r="AM9" s="1839"/>
      <c r="AN9" s="1840"/>
      <c r="AO9" s="772"/>
      <c r="AP9" s="773"/>
      <c r="AQ9" s="773" t="s">
        <v>433</v>
      </c>
      <c r="AR9" s="773"/>
      <c r="AS9" s="773"/>
      <c r="AT9" s="773"/>
      <c r="AU9" s="773"/>
      <c r="AV9" s="773"/>
      <c r="AW9" s="773"/>
      <c r="AX9" s="773"/>
      <c r="AY9" s="773"/>
      <c r="AZ9" s="773"/>
      <c r="BA9" s="773"/>
      <c r="BB9" s="773"/>
      <c r="BC9" s="773"/>
      <c r="BD9" s="773"/>
      <c r="BE9" s="773"/>
      <c r="BF9" s="773"/>
      <c r="BG9" s="773"/>
      <c r="BH9" s="773"/>
      <c r="BI9" s="773"/>
      <c r="BJ9" s="773"/>
      <c r="BK9" s="773"/>
      <c r="BL9" s="773"/>
      <c r="BM9" s="773"/>
      <c r="BN9" s="773"/>
      <c r="BO9" s="773"/>
      <c r="BP9" s="773"/>
      <c r="BQ9" s="773"/>
      <c r="BR9" s="773"/>
      <c r="BS9" s="774"/>
    </row>
    <row r="10" spans="1:71" ht="31.5" customHeight="1" x14ac:dyDescent="0.4">
      <c r="A10" s="1862"/>
      <c r="B10" s="1863"/>
      <c r="C10" s="1863"/>
      <c r="D10" s="1864"/>
      <c r="E10" s="787"/>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9"/>
      <c r="AJ10" s="108"/>
      <c r="AK10" s="1835" t="s">
        <v>530</v>
      </c>
      <c r="AL10" s="1836"/>
      <c r="AM10" s="1836"/>
      <c r="AN10" s="1837"/>
      <c r="AO10" s="775"/>
      <c r="AP10" s="771"/>
      <c r="AQ10" s="771"/>
      <c r="AR10" s="771"/>
      <c r="AS10" s="771" t="s">
        <v>433</v>
      </c>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771"/>
      <c r="BQ10" s="771"/>
      <c r="BR10" s="771"/>
      <c r="BS10" s="776"/>
    </row>
    <row r="11" spans="1:71" ht="30.75" customHeight="1" x14ac:dyDescent="0.4">
      <c r="A11" s="1862"/>
      <c r="B11" s="1863"/>
      <c r="C11" s="1863"/>
      <c r="D11" s="1864"/>
      <c r="E11" s="787"/>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9"/>
      <c r="AJ11" s="108"/>
      <c r="AK11" s="1835" t="s">
        <v>531</v>
      </c>
      <c r="AL11" s="1836"/>
      <c r="AM11" s="1836"/>
      <c r="AN11" s="1837"/>
      <c r="AO11" s="775"/>
      <c r="AP11" s="771"/>
      <c r="AQ11" s="771"/>
      <c r="AR11" s="771"/>
      <c r="AS11" s="771"/>
      <c r="AT11" s="771"/>
      <c r="AU11" s="771"/>
      <c r="AV11" s="771"/>
      <c r="AW11" s="771"/>
      <c r="AX11" s="771"/>
      <c r="AY11" s="771"/>
      <c r="AZ11" s="771"/>
      <c r="BA11" s="771"/>
      <c r="BB11" s="771"/>
      <c r="BC11" s="771" t="s">
        <v>433</v>
      </c>
      <c r="BD11" s="771"/>
      <c r="BE11" s="771"/>
      <c r="BF11" s="771"/>
      <c r="BG11" s="771"/>
      <c r="BH11" s="771"/>
      <c r="BI11" s="771"/>
      <c r="BJ11" s="771"/>
      <c r="BK11" s="771"/>
      <c r="BL11" s="771"/>
      <c r="BM11" s="771"/>
      <c r="BN11" s="771"/>
      <c r="BO11" s="771"/>
      <c r="BP11" s="771"/>
      <c r="BQ11" s="771"/>
      <c r="BR11" s="771"/>
      <c r="BS11" s="776"/>
    </row>
    <row r="12" spans="1:71" ht="16.5" customHeight="1" x14ac:dyDescent="0.4">
      <c r="A12" s="1862"/>
      <c r="B12" s="1863"/>
      <c r="C12" s="1863"/>
      <c r="D12" s="1864"/>
      <c r="E12" s="787"/>
      <c r="F12" s="788"/>
      <c r="G12" s="788"/>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9"/>
      <c r="AJ12" s="108"/>
      <c r="AK12" s="1835" t="s">
        <v>539</v>
      </c>
      <c r="AL12" s="1836"/>
      <c r="AM12" s="1836"/>
      <c r="AN12" s="1837"/>
      <c r="AO12" s="775"/>
      <c r="AP12" s="771"/>
      <c r="AQ12" s="771"/>
      <c r="AR12" s="771"/>
      <c r="AS12" s="771"/>
      <c r="AT12" s="771"/>
      <c r="AU12" s="771"/>
      <c r="AV12" s="771"/>
      <c r="AW12" s="771"/>
      <c r="AX12" s="771"/>
      <c r="AY12" s="771"/>
      <c r="AZ12" s="771"/>
      <c r="BA12" s="771"/>
      <c r="BB12" s="771"/>
      <c r="BC12" s="771"/>
      <c r="BD12" s="771"/>
      <c r="BE12" s="771"/>
      <c r="BF12" s="771"/>
      <c r="BG12" s="771"/>
      <c r="BH12" s="771" t="s">
        <v>433</v>
      </c>
      <c r="BI12" s="771"/>
      <c r="BJ12" s="771"/>
      <c r="BK12" s="771"/>
      <c r="BL12" s="771"/>
      <c r="BM12" s="771"/>
      <c r="BN12" s="771"/>
      <c r="BO12" s="771"/>
      <c r="BP12" s="771"/>
      <c r="BQ12" s="771"/>
      <c r="BR12" s="771"/>
      <c r="BS12" s="776"/>
    </row>
    <row r="13" spans="1:71" ht="16.5" customHeight="1" x14ac:dyDescent="0.4">
      <c r="A13" s="1859"/>
      <c r="B13" s="1860"/>
      <c r="C13" s="1860"/>
      <c r="D13" s="1861"/>
      <c r="E13" s="787"/>
      <c r="F13" s="788"/>
      <c r="G13" s="788"/>
      <c r="H13" s="788"/>
      <c r="I13" s="788"/>
      <c r="J13" s="788"/>
      <c r="K13" s="788"/>
      <c r="L13" s="788"/>
      <c r="M13" s="788"/>
      <c r="N13" s="788"/>
      <c r="O13" s="788"/>
      <c r="P13" s="788"/>
      <c r="Q13" s="788"/>
      <c r="R13" s="788"/>
      <c r="S13" s="788"/>
      <c r="T13" s="788"/>
      <c r="U13" s="788"/>
      <c r="V13" s="788"/>
      <c r="W13" s="788"/>
      <c r="X13" s="788"/>
      <c r="Y13" s="788"/>
      <c r="Z13" s="788"/>
      <c r="AA13" s="788"/>
      <c r="AB13" s="788"/>
      <c r="AC13" s="788"/>
      <c r="AD13" s="788"/>
      <c r="AE13" s="788"/>
      <c r="AF13" s="788"/>
      <c r="AG13" s="788"/>
      <c r="AH13" s="788"/>
      <c r="AI13" s="789"/>
      <c r="AJ13" s="108"/>
      <c r="AK13" s="1843"/>
      <c r="AL13" s="1844"/>
      <c r="AM13" s="1844"/>
      <c r="AN13" s="1845"/>
      <c r="AO13" s="775"/>
      <c r="AP13" s="771"/>
      <c r="AQ13" s="771"/>
      <c r="AR13" s="771"/>
      <c r="AS13" s="771"/>
      <c r="AT13" s="771"/>
      <c r="AU13" s="771"/>
      <c r="AV13" s="771"/>
      <c r="AW13" s="771"/>
      <c r="AX13" s="771"/>
      <c r="AY13" s="771"/>
      <c r="AZ13" s="771"/>
      <c r="BA13" s="771"/>
      <c r="BB13" s="771"/>
      <c r="BC13" s="771"/>
      <c r="BD13" s="771"/>
      <c r="BE13" s="771"/>
      <c r="BF13" s="771"/>
      <c r="BG13" s="771"/>
      <c r="BH13" s="771"/>
      <c r="BI13" s="771"/>
      <c r="BJ13" s="771"/>
      <c r="BK13" s="771"/>
      <c r="BL13" s="771"/>
      <c r="BM13" s="771"/>
      <c r="BN13" s="771"/>
      <c r="BO13" s="771"/>
      <c r="BP13" s="771"/>
      <c r="BQ13" s="771"/>
      <c r="BR13" s="771"/>
      <c r="BS13" s="776"/>
    </row>
    <row r="14" spans="1:71" ht="16.5" customHeight="1" x14ac:dyDescent="0.4">
      <c r="A14" s="1859"/>
      <c r="B14" s="1860"/>
      <c r="C14" s="1860"/>
      <c r="D14" s="1861"/>
      <c r="E14" s="787"/>
      <c r="F14" s="788"/>
      <c r="G14" s="788"/>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9"/>
      <c r="AJ14" s="108"/>
      <c r="AK14" s="1843"/>
      <c r="AL14" s="1844"/>
      <c r="AM14" s="1844"/>
      <c r="AN14" s="1845"/>
      <c r="AO14" s="775"/>
      <c r="AP14" s="771"/>
      <c r="AQ14" s="771"/>
      <c r="AR14" s="771"/>
      <c r="AS14" s="771"/>
      <c r="AT14" s="771"/>
      <c r="AU14" s="771"/>
      <c r="AV14" s="771"/>
      <c r="AW14" s="771"/>
      <c r="AX14" s="771"/>
      <c r="AY14" s="771"/>
      <c r="AZ14" s="771"/>
      <c r="BA14" s="771"/>
      <c r="BB14" s="771"/>
      <c r="BC14" s="771"/>
      <c r="BD14" s="771"/>
      <c r="BE14" s="771"/>
      <c r="BF14" s="771"/>
      <c r="BG14" s="771"/>
      <c r="BH14" s="771"/>
      <c r="BI14" s="771"/>
      <c r="BJ14" s="771"/>
      <c r="BK14" s="771"/>
      <c r="BL14" s="771"/>
      <c r="BM14" s="771"/>
      <c r="BN14" s="771"/>
      <c r="BO14" s="771"/>
      <c r="BP14" s="771"/>
      <c r="BQ14" s="771"/>
      <c r="BR14" s="771"/>
      <c r="BS14" s="776"/>
    </row>
    <row r="15" spans="1:71" ht="16.5" customHeight="1" x14ac:dyDescent="0.4">
      <c r="A15" s="1859"/>
      <c r="B15" s="1860"/>
      <c r="C15" s="1860"/>
      <c r="D15" s="1861"/>
      <c r="E15" s="787"/>
      <c r="F15" s="788"/>
      <c r="G15" s="788"/>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788"/>
      <c r="AG15" s="788"/>
      <c r="AH15" s="788"/>
      <c r="AI15" s="789"/>
      <c r="AJ15" s="108"/>
      <c r="AK15" s="1843"/>
      <c r="AL15" s="1844"/>
      <c r="AM15" s="1844"/>
      <c r="AN15" s="1845"/>
      <c r="AO15" s="775"/>
      <c r="AP15" s="771"/>
      <c r="AQ15" s="771"/>
      <c r="AR15" s="771"/>
      <c r="AS15" s="771"/>
      <c r="AT15" s="771"/>
      <c r="AU15" s="771"/>
      <c r="AV15" s="771"/>
      <c r="AW15" s="771"/>
      <c r="AX15" s="771"/>
      <c r="AY15" s="771"/>
      <c r="AZ15" s="771"/>
      <c r="BA15" s="771"/>
      <c r="BB15" s="771"/>
      <c r="BC15" s="771"/>
      <c r="BD15" s="771"/>
      <c r="BE15" s="771"/>
      <c r="BF15" s="771"/>
      <c r="BG15" s="771"/>
      <c r="BH15" s="771"/>
      <c r="BI15" s="771"/>
      <c r="BJ15" s="771"/>
      <c r="BK15" s="771"/>
      <c r="BL15" s="771"/>
      <c r="BM15" s="771"/>
      <c r="BN15" s="771"/>
      <c r="BO15" s="771"/>
      <c r="BP15" s="771"/>
      <c r="BQ15" s="771"/>
      <c r="BR15" s="771"/>
      <c r="BS15" s="776"/>
    </row>
    <row r="16" spans="1:71" ht="16.5" customHeight="1" thickBot="1" x14ac:dyDescent="0.45">
      <c r="A16" s="1856"/>
      <c r="B16" s="1857"/>
      <c r="C16" s="1857"/>
      <c r="D16" s="1858"/>
      <c r="E16" s="790"/>
      <c r="F16" s="791"/>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791"/>
      <c r="AF16" s="791"/>
      <c r="AG16" s="791"/>
      <c r="AH16" s="791"/>
      <c r="AI16" s="792"/>
      <c r="AJ16" s="108"/>
      <c r="AK16" s="1846"/>
      <c r="AL16" s="1847"/>
      <c r="AM16" s="1847"/>
      <c r="AN16" s="1848"/>
      <c r="AO16" s="777"/>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778"/>
      <c r="BL16" s="778"/>
      <c r="BM16" s="778"/>
      <c r="BN16" s="778"/>
      <c r="BO16" s="778"/>
      <c r="BP16" s="778"/>
      <c r="BQ16" s="778"/>
      <c r="BR16" s="778"/>
      <c r="BS16" s="779"/>
    </row>
    <row r="17" spans="1:78" ht="10.5" customHeight="1" thickBot="1" x14ac:dyDescent="0.45">
      <c r="A17" s="165"/>
      <c r="B17" s="165"/>
      <c r="C17" s="165"/>
      <c r="D17" s="165"/>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108"/>
      <c r="AK17" s="165"/>
      <c r="AL17" s="165"/>
      <c r="AM17" s="165"/>
      <c r="AN17" s="165"/>
      <c r="AO17" s="770"/>
      <c r="AP17" s="770"/>
      <c r="AQ17" s="770"/>
      <c r="AR17" s="770"/>
      <c r="AS17" s="770"/>
      <c r="AT17" s="770"/>
      <c r="AU17" s="770"/>
      <c r="AV17" s="770"/>
      <c r="AW17" s="770"/>
      <c r="AX17" s="770"/>
      <c r="AY17" s="770"/>
      <c r="AZ17" s="770"/>
      <c r="BA17" s="770"/>
      <c r="BB17" s="770"/>
      <c r="BC17" s="770"/>
      <c r="BD17" s="770"/>
      <c r="BE17" s="770"/>
      <c r="BF17" s="770"/>
      <c r="BG17" s="770"/>
      <c r="BH17" s="770"/>
      <c r="BI17" s="770"/>
      <c r="BJ17" s="770"/>
      <c r="BK17" s="770"/>
      <c r="BL17" s="770"/>
      <c r="BM17" s="770"/>
      <c r="BN17" s="770"/>
      <c r="BO17" s="770"/>
      <c r="BP17" s="770"/>
      <c r="BQ17" s="770"/>
      <c r="BR17" s="770"/>
      <c r="BS17" s="770"/>
    </row>
    <row r="18" spans="1:78" ht="16.5" customHeight="1" thickBot="1" x14ac:dyDescent="0.3">
      <c r="A18" s="1826" t="s">
        <v>529</v>
      </c>
      <c r="B18" s="1827"/>
      <c r="C18" s="1827"/>
      <c r="D18" s="1827"/>
      <c r="E18" s="1827"/>
      <c r="F18" s="1827"/>
      <c r="G18" s="1827"/>
      <c r="H18" s="1827"/>
      <c r="I18" s="1827"/>
      <c r="J18" s="1827"/>
      <c r="K18" s="1827"/>
      <c r="L18" s="1827"/>
      <c r="M18" s="1827"/>
      <c r="N18" s="1827"/>
      <c r="O18" s="1827"/>
      <c r="P18" s="1827"/>
      <c r="Q18" s="1827"/>
      <c r="R18" s="1827"/>
      <c r="S18" s="1827"/>
      <c r="T18" s="1827"/>
      <c r="U18" s="1827"/>
      <c r="V18" s="1827"/>
      <c r="W18" s="1827"/>
      <c r="X18" s="1827"/>
      <c r="Y18" s="1827"/>
      <c r="Z18" s="1827"/>
      <c r="AA18" s="1827"/>
      <c r="AB18" s="1827"/>
      <c r="AC18" s="1827"/>
      <c r="AD18" s="1827"/>
      <c r="AE18" s="1827"/>
      <c r="AF18" s="1827"/>
      <c r="AG18" s="1827"/>
      <c r="AH18" s="1827"/>
      <c r="AI18" s="1849"/>
      <c r="AK18" s="1826" t="s">
        <v>529</v>
      </c>
      <c r="AL18" s="1827"/>
      <c r="AM18" s="1827"/>
      <c r="AN18" s="1827"/>
      <c r="AO18" s="1827"/>
      <c r="AP18" s="1827"/>
      <c r="AQ18" s="1827"/>
      <c r="AR18" s="1827"/>
      <c r="AS18" s="1827"/>
      <c r="AT18" s="1827"/>
      <c r="AU18" s="182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8"/>
    </row>
    <row r="19" spans="1:78" ht="15" customHeight="1" thickBot="1" x14ac:dyDescent="0.3">
      <c r="A19" s="1828"/>
      <c r="B19" s="1829"/>
      <c r="C19" s="1829"/>
      <c r="D19" s="1829"/>
      <c r="E19" s="1829"/>
      <c r="F19" s="1829"/>
      <c r="G19" s="1829"/>
      <c r="H19" s="1829"/>
      <c r="I19" s="1829"/>
      <c r="J19" s="1829"/>
      <c r="K19" s="1850"/>
      <c r="L19" s="1824" t="s">
        <v>510</v>
      </c>
      <c r="M19" s="1825"/>
      <c r="N19" s="1825" t="s">
        <v>511</v>
      </c>
      <c r="O19" s="1825"/>
      <c r="P19" s="1825" t="s">
        <v>512</v>
      </c>
      <c r="Q19" s="1825"/>
      <c r="R19" s="1825" t="s">
        <v>513</v>
      </c>
      <c r="S19" s="1825"/>
      <c r="T19" s="1825" t="s">
        <v>514</v>
      </c>
      <c r="U19" s="1825"/>
      <c r="V19" s="1825" t="s">
        <v>515</v>
      </c>
      <c r="W19" s="1825"/>
      <c r="X19" s="1825" t="s">
        <v>516</v>
      </c>
      <c r="Y19" s="1825"/>
      <c r="Z19" s="1825" t="s">
        <v>517</v>
      </c>
      <c r="AA19" s="1825"/>
      <c r="AB19" s="1825" t="s">
        <v>518</v>
      </c>
      <c r="AC19" s="1825"/>
      <c r="AD19" s="1825" t="s">
        <v>519</v>
      </c>
      <c r="AE19" s="1825"/>
      <c r="AF19" s="1825" t="s">
        <v>520</v>
      </c>
      <c r="AG19" s="1825"/>
      <c r="AH19" s="1825" t="s">
        <v>521</v>
      </c>
      <c r="AI19" s="1830"/>
      <c r="AK19" s="1828"/>
      <c r="AL19" s="1829"/>
      <c r="AM19" s="1829"/>
      <c r="AN19" s="1829"/>
      <c r="AO19" s="1829"/>
      <c r="AP19" s="1829"/>
      <c r="AQ19" s="1829"/>
      <c r="AR19" s="1829"/>
      <c r="AS19" s="1829"/>
      <c r="AT19" s="1829"/>
      <c r="AU19" s="1829"/>
      <c r="AV19" s="1824" t="s">
        <v>510</v>
      </c>
      <c r="AW19" s="1825"/>
      <c r="AX19" s="1825" t="s">
        <v>511</v>
      </c>
      <c r="AY19" s="1825"/>
      <c r="AZ19" s="1825" t="s">
        <v>512</v>
      </c>
      <c r="BA19" s="1825"/>
      <c r="BB19" s="1825" t="s">
        <v>513</v>
      </c>
      <c r="BC19" s="1825"/>
      <c r="BD19" s="1825" t="s">
        <v>514</v>
      </c>
      <c r="BE19" s="1825"/>
      <c r="BF19" s="1825" t="s">
        <v>515</v>
      </c>
      <c r="BG19" s="1825"/>
      <c r="BH19" s="1825" t="s">
        <v>516</v>
      </c>
      <c r="BI19" s="1825"/>
      <c r="BJ19" s="1825" t="s">
        <v>517</v>
      </c>
      <c r="BK19" s="1825"/>
      <c r="BL19" s="1825" t="s">
        <v>518</v>
      </c>
      <c r="BM19" s="1825"/>
      <c r="BN19" s="1825" t="s">
        <v>519</v>
      </c>
      <c r="BO19" s="1825"/>
      <c r="BP19" s="1825" t="s">
        <v>520</v>
      </c>
      <c r="BQ19" s="1825"/>
      <c r="BR19" s="1825" t="s">
        <v>521</v>
      </c>
      <c r="BS19" s="1830"/>
      <c r="BT19" s="767"/>
      <c r="BU19" s="767"/>
      <c r="BV19" s="1831"/>
      <c r="BW19" s="1831"/>
      <c r="BX19" s="1831"/>
      <c r="BY19" s="1831"/>
    </row>
    <row r="20" spans="1:78" ht="15" customHeight="1" x14ac:dyDescent="0.25">
      <c r="A20" s="1868"/>
      <c r="B20" s="1869"/>
      <c r="C20" s="1869"/>
      <c r="D20" s="1869"/>
      <c r="E20" s="1869"/>
      <c r="F20" s="1869"/>
      <c r="G20" s="1869"/>
      <c r="H20" s="1869"/>
      <c r="I20" s="1869"/>
      <c r="J20" s="1869"/>
      <c r="K20" s="1870"/>
      <c r="L20" s="1855"/>
      <c r="M20" s="1833"/>
      <c r="N20" s="1833"/>
      <c r="O20" s="1833"/>
      <c r="P20" s="1833"/>
      <c r="Q20" s="1833"/>
      <c r="R20" s="1833"/>
      <c r="S20" s="1833"/>
      <c r="T20" s="1833"/>
      <c r="U20" s="1833"/>
      <c r="V20" s="1833"/>
      <c r="W20" s="1833"/>
      <c r="X20" s="1833"/>
      <c r="Y20" s="1833"/>
      <c r="Z20" s="1833"/>
      <c r="AA20" s="1833"/>
      <c r="AB20" s="1833"/>
      <c r="AC20" s="1833"/>
      <c r="AD20" s="1833"/>
      <c r="AE20" s="1833"/>
      <c r="AF20" s="1833"/>
      <c r="AG20" s="1833"/>
      <c r="AH20" s="1833"/>
      <c r="AI20" s="1834"/>
      <c r="AK20" s="1819" t="s">
        <v>532</v>
      </c>
      <c r="AL20" s="1820"/>
      <c r="AM20" s="1820"/>
      <c r="AN20" s="1820"/>
      <c r="AO20" s="1820"/>
      <c r="AP20" s="1820"/>
      <c r="AQ20" s="1820"/>
      <c r="AR20" s="1820"/>
      <c r="AS20" s="1820"/>
      <c r="AT20" s="1820"/>
      <c r="AU20" s="1821"/>
      <c r="AV20" s="1832"/>
      <c r="AW20" s="1822"/>
      <c r="AX20" s="1822" t="s">
        <v>433</v>
      </c>
      <c r="AY20" s="1822"/>
      <c r="AZ20" s="1822"/>
      <c r="BA20" s="1822"/>
      <c r="BB20" s="1822"/>
      <c r="BC20" s="1822"/>
      <c r="BD20" s="1822"/>
      <c r="BE20" s="1822"/>
      <c r="BF20" s="1822"/>
      <c r="BG20" s="1822"/>
      <c r="BH20" s="1822"/>
      <c r="BI20" s="1822"/>
      <c r="BJ20" s="1822"/>
      <c r="BK20" s="1822"/>
      <c r="BL20" s="1822"/>
      <c r="BM20" s="1822"/>
      <c r="BN20" s="1822"/>
      <c r="BO20" s="1822"/>
      <c r="BP20" s="1822"/>
      <c r="BQ20" s="1822"/>
      <c r="BR20" s="1822"/>
      <c r="BS20" s="1823"/>
      <c r="BT20" s="1"/>
      <c r="BU20" s="1"/>
      <c r="BV20" s="1"/>
      <c r="BW20" s="1"/>
      <c r="BX20" s="1"/>
      <c r="BY20" s="1"/>
      <c r="BZ20" s="1"/>
    </row>
    <row r="21" spans="1:78" ht="15" customHeight="1" x14ac:dyDescent="0.25">
      <c r="A21" s="1810"/>
      <c r="B21" s="1811"/>
      <c r="C21" s="1811"/>
      <c r="D21" s="1811"/>
      <c r="E21" s="1811"/>
      <c r="F21" s="1811"/>
      <c r="G21" s="1811"/>
      <c r="H21" s="1811"/>
      <c r="I21" s="1811"/>
      <c r="J21" s="1811"/>
      <c r="K21" s="1812"/>
      <c r="L21" s="1813"/>
      <c r="M21" s="1814"/>
      <c r="N21" s="1814"/>
      <c r="O21" s="1814"/>
      <c r="P21" s="1814"/>
      <c r="Q21" s="1814"/>
      <c r="R21" s="1814"/>
      <c r="S21" s="1814"/>
      <c r="T21" s="1814"/>
      <c r="U21" s="1814"/>
      <c r="V21" s="1814"/>
      <c r="W21" s="1814"/>
      <c r="X21" s="1814"/>
      <c r="Y21" s="1814"/>
      <c r="Z21" s="1814"/>
      <c r="AA21" s="1814"/>
      <c r="AB21" s="1814"/>
      <c r="AC21" s="1814"/>
      <c r="AD21" s="1814"/>
      <c r="AE21" s="1814"/>
      <c r="AF21" s="1814"/>
      <c r="AG21" s="1814"/>
      <c r="AH21" s="1814"/>
      <c r="AI21" s="1815"/>
      <c r="AK21" s="1807" t="s">
        <v>533</v>
      </c>
      <c r="AL21" s="1808"/>
      <c r="AM21" s="1808"/>
      <c r="AN21" s="1808"/>
      <c r="AO21" s="1808"/>
      <c r="AP21" s="1808"/>
      <c r="AQ21" s="1808"/>
      <c r="AR21" s="1808"/>
      <c r="AS21" s="1808"/>
      <c r="AT21" s="1808"/>
      <c r="AU21" s="1809"/>
      <c r="AV21" s="1806"/>
      <c r="AW21" s="1798"/>
      <c r="AX21" s="1798"/>
      <c r="AY21" s="1798"/>
      <c r="AZ21" s="1798"/>
      <c r="BA21" s="1798"/>
      <c r="BB21" s="1798"/>
      <c r="BC21" s="1798"/>
      <c r="BD21" s="1798"/>
      <c r="BE21" s="1798"/>
      <c r="BF21" s="1798" t="s">
        <v>433</v>
      </c>
      <c r="BG21" s="1798"/>
      <c r="BH21" s="1798"/>
      <c r="BI21" s="1798"/>
      <c r="BJ21" s="1798"/>
      <c r="BK21" s="1798"/>
      <c r="BL21" s="1798"/>
      <c r="BM21" s="1798"/>
      <c r="BN21" s="1798"/>
      <c r="BO21" s="1798"/>
      <c r="BP21" s="1798"/>
      <c r="BQ21" s="1798"/>
      <c r="BR21" s="1798"/>
      <c r="BS21" s="1799"/>
    </row>
    <row r="22" spans="1:78" ht="15" customHeight="1" x14ac:dyDescent="0.25">
      <c r="A22" s="1810"/>
      <c r="B22" s="1811"/>
      <c r="C22" s="1811"/>
      <c r="D22" s="1811"/>
      <c r="E22" s="1811"/>
      <c r="F22" s="1811"/>
      <c r="G22" s="1811"/>
      <c r="H22" s="1811"/>
      <c r="I22" s="1811"/>
      <c r="J22" s="1811"/>
      <c r="K22" s="1812"/>
      <c r="L22" s="1813"/>
      <c r="M22" s="1814"/>
      <c r="N22" s="1814"/>
      <c r="O22" s="1814"/>
      <c r="P22" s="1814"/>
      <c r="Q22" s="1814"/>
      <c r="R22" s="1814"/>
      <c r="S22" s="1814"/>
      <c r="T22" s="1814"/>
      <c r="U22" s="1814"/>
      <c r="V22" s="1814"/>
      <c r="W22" s="1814"/>
      <c r="X22" s="1814"/>
      <c r="Y22" s="1814"/>
      <c r="Z22" s="1814"/>
      <c r="AA22" s="1814"/>
      <c r="AB22" s="1814"/>
      <c r="AC22" s="1814"/>
      <c r="AD22" s="1814"/>
      <c r="AE22" s="1814"/>
      <c r="AF22" s="1814"/>
      <c r="AG22" s="1814"/>
      <c r="AH22" s="1814"/>
      <c r="AI22" s="1815"/>
      <c r="AK22" s="1807" t="s">
        <v>534</v>
      </c>
      <c r="AL22" s="1808"/>
      <c r="AM22" s="1808"/>
      <c r="AN22" s="1808"/>
      <c r="AO22" s="1808"/>
      <c r="AP22" s="1808"/>
      <c r="AQ22" s="1808"/>
      <c r="AR22" s="1808"/>
      <c r="AS22" s="1808"/>
      <c r="AT22" s="1808"/>
      <c r="AU22" s="1809"/>
      <c r="AV22" s="1806"/>
      <c r="AW22" s="1798"/>
      <c r="AX22" s="1798"/>
      <c r="AY22" s="1798"/>
      <c r="AZ22" s="1798"/>
      <c r="BA22" s="1798"/>
      <c r="BB22" s="1798"/>
      <c r="BC22" s="1798"/>
      <c r="BD22" s="1798"/>
      <c r="BE22" s="1798"/>
      <c r="BF22" s="1798"/>
      <c r="BG22" s="1798"/>
      <c r="BH22" s="1798"/>
      <c r="BI22" s="1798"/>
      <c r="BJ22" s="1798"/>
      <c r="BK22" s="1798"/>
      <c r="BL22" s="1798" t="s">
        <v>433</v>
      </c>
      <c r="BM22" s="1798"/>
      <c r="BN22" s="1798"/>
      <c r="BO22" s="1798"/>
      <c r="BP22" s="1798"/>
      <c r="BQ22" s="1798"/>
      <c r="BR22" s="1798"/>
      <c r="BS22" s="1799"/>
    </row>
    <row r="23" spans="1:78" ht="15" customHeight="1" x14ac:dyDescent="0.25">
      <c r="A23" s="1810"/>
      <c r="B23" s="1811"/>
      <c r="C23" s="1811"/>
      <c r="D23" s="1811"/>
      <c r="E23" s="1811"/>
      <c r="F23" s="1811"/>
      <c r="G23" s="1811"/>
      <c r="H23" s="1811"/>
      <c r="I23" s="1811"/>
      <c r="J23" s="1811"/>
      <c r="K23" s="1812"/>
      <c r="L23" s="1813"/>
      <c r="M23" s="1814"/>
      <c r="N23" s="1814"/>
      <c r="O23" s="1814"/>
      <c r="P23" s="1814"/>
      <c r="Q23" s="1814"/>
      <c r="R23" s="1814"/>
      <c r="S23" s="1814"/>
      <c r="T23" s="1814"/>
      <c r="U23" s="1814"/>
      <c r="V23" s="1814"/>
      <c r="W23" s="1814"/>
      <c r="X23" s="1814"/>
      <c r="Y23" s="1814"/>
      <c r="Z23" s="1814"/>
      <c r="AA23" s="1814"/>
      <c r="AB23" s="1814"/>
      <c r="AC23" s="1814"/>
      <c r="AD23" s="1814"/>
      <c r="AE23" s="1814"/>
      <c r="AF23" s="1814"/>
      <c r="AG23" s="1814"/>
      <c r="AH23" s="1814"/>
      <c r="AI23" s="1815"/>
      <c r="AK23" s="1807" t="s">
        <v>535</v>
      </c>
      <c r="AL23" s="1808"/>
      <c r="AM23" s="1808"/>
      <c r="AN23" s="1808"/>
      <c r="AO23" s="1808"/>
      <c r="AP23" s="1808"/>
      <c r="AQ23" s="1808"/>
      <c r="AR23" s="1808"/>
      <c r="AS23" s="1808"/>
      <c r="AT23" s="1808"/>
      <c r="AU23" s="1809"/>
      <c r="AV23" s="1806"/>
      <c r="AW23" s="1798"/>
      <c r="AX23" s="1798"/>
      <c r="AY23" s="1798"/>
      <c r="AZ23" s="1798"/>
      <c r="BA23" s="1798"/>
      <c r="BB23" s="1798"/>
      <c r="BC23" s="1798"/>
      <c r="BD23" s="1798"/>
      <c r="BE23" s="1798"/>
      <c r="BF23" s="1798"/>
      <c r="BG23" s="1798"/>
      <c r="BH23" s="1798"/>
      <c r="BI23" s="1798"/>
      <c r="BJ23" s="1798"/>
      <c r="BK23" s="1798"/>
      <c r="BL23" s="1798" t="s">
        <v>433</v>
      </c>
      <c r="BM23" s="1798"/>
      <c r="BN23" s="1798"/>
      <c r="BO23" s="1798"/>
      <c r="BP23" s="1798"/>
      <c r="BQ23" s="1798"/>
      <c r="BR23" s="1798"/>
      <c r="BS23" s="1799"/>
    </row>
    <row r="24" spans="1:78" ht="15" customHeight="1" x14ac:dyDescent="0.25">
      <c r="A24" s="1810"/>
      <c r="B24" s="1811"/>
      <c r="C24" s="1811"/>
      <c r="D24" s="1811"/>
      <c r="E24" s="1811"/>
      <c r="F24" s="1811"/>
      <c r="G24" s="1811"/>
      <c r="H24" s="1811"/>
      <c r="I24" s="1811"/>
      <c r="J24" s="1811"/>
      <c r="K24" s="1812"/>
      <c r="L24" s="1813"/>
      <c r="M24" s="1814"/>
      <c r="N24" s="1814"/>
      <c r="O24" s="1814"/>
      <c r="P24" s="1814"/>
      <c r="Q24" s="1814"/>
      <c r="R24" s="1814"/>
      <c r="S24" s="1814"/>
      <c r="T24" s="1814"/>
      <c r="U24" s="1814"/>
      <c r="V24" s="1814"/>
      <c r="W24" s="1814"/>
      <c r="X24" s="1814"/>
      <c r="Y24" s="1814"/>
      <c r="Z24" s="1814"/>
      <c r="AA24" s="1814"/>
      <c r="AB24" s="1814"/>
      <c r="AC24" s="1814"/>
      <c r="AD24" s="1814"/>
      <c r="AE24" s="1814"/>
      <c r="AF24" s="1814"/>
      <c r="AG24" s="1814"/>
      <c r="AH24" s="1814"/>
      <c r="AI24" s="1815"/>
      <c r="AK24" s="1807" t="s">
        <v>536</v>
      </c>
      <c r="AL24" s="1808"/>
      <c r="AM24" s="1808"/>
      <c r="AN24" s="1808"/>
      <c r="AO24" s="1808"/>
      <c r="AP24" s="1808"/>
      <c r="AQ24" s="1808"/>
      <c r="AR24" s="1808"/>
      <c r="AS24" s="1808"/>
      <c r="AT24" s="1808"/>
      <c r="AU24" s="1809"/>
      <c r="AV24" s="1806"/>
      <c r="AW24" s="1798"/>
      <c r="AX24" s="1798"/>
      <c r="AY24" s="1798"/>
      <c r="AZ24" s="1798"/>
      <c r="BA24" s="1798"/>
      <c r="BB24" s="1798"/>
      <c r="BC24" s="1798"/>
      <c r="BD24" s="1798"/>
      <c r="BE24" s="1798"/>
      <c r="BF24" s="1798"/>
      <c r="BG24" s="1798"/>
      <c r="BH24" s="1798"/>
      <c r="BI24" s="1798"/>
      <c r="BJ24" s="1798"/>
      <c r="BK24" s="1798"/>
      <c r="BL24" s="1798"/>
      <c r="BM24" s="1798"/>
      <c r="BN24" s="1798"/>
      <c r="BO24" s="1798"/>
      <c r="BP24" s="1798" t="s">
        <v>433</v>
      </c>
      <c r="BQ24" s="1798"/>
      <c r="BR24" s="1798"/>
      <c r="BS24" s="1799"/>
    </row>
    <row r="25" spans="1:78" ht="15" customHeight="1" x14ac:dyDescent="0.25">
      <c r="A25" s="1810"/>
      <c r="B25" s="1811"/>
      <c r="C25" s="1811"/>
      <c r="D25" s="1811"/>
      <c r="E25" s="1811"/>
      <c r="F25" s="1811"/>
      <c r="G25" s="1811"/>
      <c r="H25" s="1811"/>
      <c r="I25" s="1811"/>
      <c r="J25" s="1811"/>
      <c r="K25" s="1812"/>
      <c r="L25" s="1813"/>
      <c r="M25" s="1814"/>
      <c r="N25" s="1814"/>
      <c r="O25" s="1814"/>
      <c r="P25" s="1814"/>
      <c r="Q25" s="1814"/>
      <c r="R25" s="1814"/>
      <c r="S25" s="1814"/>
      <c r="T25" s="1814"/>
      <c r="U25" s="1814"/>
      <c r="V25" s="1814"/>
      <c r="W25" s="1814"/>
      <c r="X25" s="1814"/>
      <c r="Y25" s="1814"/>
      <c r="Z25" s="1814"/>
      <c r="AA25" s="1814"/>
      <c r="AB25" s="1814"/>
      <c r="AC25" s="1814"/>
      <c r="AD25" s="1814"/>
      <c r="AE25" s="1814"/>
      <c r="AF25" s="1814"/>
      <c r="AG25" s="1814"/>
      <c r="AH25" s="1814"/>
      <c r="AI25" s="1815"/>
      <c r="AK25" s="1807"/>
      <c r="AL25" s="1808"/>
      <c r="AM25" s="1808"/>
      <c r="AN25" s="1808"/>
      <c r="AO25" s="1808"/>
      <c r="AP25" s="1808"/>
      <c r="AQ25" s="1808"/>
      <c r="AR25" s="1808"/>
      <c r="AS25" s="1808"/>
      <c r="AT25" s="1808"/>
      <c r="AU25" s="1809"/>
      <c r="AV25" s="1806"/>
      <c r="AW25" s="1798"/>
      <c r="AX25" s="1798"/>
      <c r="AY25" s="1798"/>
      <c r="AZ25" s="1798"/>
      <c r="BA25" s="1798"/>
      <c r="BB25" s="1798"/>
      <c r="BC25" s="1798"/>
      <c r="BD25" s="1798"/>
      <c r="BE25" s="1798"/>
      <c r="BF25" s="1798"/>
      <c r="BG25" s="1798"/>
      <c r="BH25" s="1798"/>
      <c r="BI25" s="1798"/>
      <c r="BJ25" s="1798"/>
      <c r="BK25" s="1798"/>
      <c r="BL25" s="1798"/>
      <c r="BM25" s="1798"/>
      <c r="BN25" s="1798"/>
      <c r="BO25" s="1798"/>
      <c r="BP25" s="1798"/>
      <c r="BQ25" s="1798"/>
      <c r="BR25" s="1798"/>
      <c r="BS25" s="1799"/>
    </row>
    <row r="26" spans="1:78" ht="15" customHeight="1" x14ac:dyDescent="0.25">
      <c r="A26" s="1810"/>
      <c r="B26" s="1811"/>
      <c r="C26" s="1811"/>
      <c r="D26" s="1811"/>
      <c r="E26" s="1811"/>
      <c r="F26" s="1811"/>
      <c r="G26" s="1811"/>
      <c r="H26" s="1811"/>
      <c r="I26" s="1811"/>
      <c r="J26" s="1811"/>
      <c r="K26" s="1812"/>
      <c r="L26" s="1813"/>
      <c r="M26" s="1814"/>
      <c r="N26" s="1814"/>
      <c r="O26" s="1814"/>
      <c r="P26" s="1814"/>
      <c r="Q26" s="1814"/>
      <c r="R26" s="1814"/>
      <c r="S26" s="1814"/>
      <c r="T26" s="1814"/>
      <c r="U26" s="1814"/>
      <c r="V26" s="1814"/>
      <c r="W26" s="1814"/>
      <c r="X26" s="1814"/>
      <c r="Y26" s="1814"/>
      <c r="Z26" s="1814"/>
      <c r="AA26" s="1814"/>
      <c r="AB26" s="1814"/>
      <c r="AC26" s="1814"/>
      <c r="AD26" s="1814"/>
      <c r="AE26" s="1814"/>
      <c r="AF26" s="1814"/>
      <c r="AG26" s="1814"/>
      <c r="AH26" s="1814"/>
      <c r="AI26" s="1815"/>
      <c r="AK26" s="1807"/>
      <c r="AL26" s="1808"/>
      <c r="AM26" s="1808"/>
      <c r="AN26" s="1808"/>
      <c r="AO26" s="1808"/>
      <c r="AP26" s="1808"/>
      <c r="AQ26" s="1808"/>
      <c r="AR26" s="1808"/>
      <c r="AS26" s="1808"/>
      <c r="AT26" s="1808"/>
      <c r="AU26" s="1809"/>
      <c r="AV26" s="1806"/>
      <c r="AW26" s="1798"/>
      <c r="AX26" s="1798"/>
      <c r="AY26" s="1798"/>
      <c r="AZ26" s="1798"/>
      <c r="BA26" s="1798"/>
      <c r="BB26" s="1798"/>
      <c r="BC26" s="1798"/>
      <c r="BD26" s="1798"/>
      <c r="BE26" s="1798"/>
      <c r="BF26" s="1798"/>
      <c r="BG26" s="1798"/>
      <c r="BH26" s="1798"/>
      <c r="BI26" s="1798"/>
      <c r="BJ26" s="1798"/>
      <c r="BK26" s="1798"/>
      <c r="BL26" s="1798"/>
      <c r="BM26" s="1798"/>
      <c r="BN26" s="1798"/>
      <c r="BO26" s="1798"/>
      <c r="BP26" s="1798"/>
      <c r="BQ26" s="1798"/>
      <c r="BR26" s="1798"/>
      <c r="BS26" s="1799"/>
    </row>
    <row r="27" spans="1:78" ht="15" customHeight="1" x14ac:dyDescent="0.25">
      <c r="A27" s="1810"/>
      <c r="B27" s="1811"/>
      <c r="C27" s="1811"/>
      <c r="D27" s="1811"/>
      <c r="E27" s="1811"/>
      <c r="F27" s="1811"/>
      <c r="G27" s="1811"/>
      <c r="H27" s="1811"/>
      <c r="I27" s="1811"/>
      <c r="J27" s="1811"/>
      <c r="K27" s="1812"/>
      <c r="L27" s="1813"/>
      <c r="M27" s="1814"/>
      <c r="N27" s="1814"/>
      <c r="O27" s="1814"/>
      <c r="P27" s="1814"/>
      <c r="Q27" s="1814"/>
      <c r="R27" s="1814"/>
      <c r="S27" s="1814"/>
      <c r="T27" s="1814"/>
      <c r="U27" s="1814"/>
      <c r="V27" s="1814"/>
      <c r="W27" s="1814"/>
      <c r="X27" s="1814"/>
      <c r="Y27" s="1814"/>
      <c r="Z27" s="1814"/>
      <c r="AA27" s="1814"/>
      <c r="AB27" s="1814"/>
      <c r="AC27" s="1814"/>
      <c r="AD27" s="1814"/>
      <c r="AE27" s="1814"/>
      <c r="AF27" s="1814"/>
      <c r="AG27" s="1814"/>
      <c r="AH27" s="1814"/>
      <c r="AI27" s="1815"/>
      <c r="AK27" s="1807"/>
      <c r="AL27" s="1808"/>
      <c r="AM27" s="1808"/>
      <c r="AN27" s="1808"/>
      <c r="AO27" s="1808"/>
      <c r="AP27" s="1808"/>
      <c r="AQ27" s="1808"/>
      <c r="AR27" s="1808"/>
      <c r="AS27" s="1808"/>
      <c r="AT27" s="1808"/>
      <c r="AU27" s="1809"/>
      <c r="AV27" s="1806"/>
      <c r="AW27" s="1798"/>
      <c r="AX27" s="1798"/>
      <c r="AY27" s="1798"/>
      <c r="AZ27" s="1798"/>
      <c r="BA27" s="1798"/>
      <c r="BB27" s="1798"/>
      <c r="BC27" s="1798"/>
      <c r="BD27" s="1798"/>
      <c r="BE27" s="1798"/>
      <c r="BF27" s="1798"/>
      <c r="BG27" s="1798"/>
      <c r="BH27" s="1798"/>
      <c r="BI27" s="1798"/>
      <c r="BJ27" s="1798"/>
      <c r="BK27" s="1798"/>
      <c r="BL27" s="1798"/>
      <c r="BM27" s="1798"/>
      <c r="BN27" s="1798"/>
      <c r="BO27" s="1798"/>
      <c r="BP27" s="1798"/>
      <c r="BQ27" s="1798"/>
      <c r="BR27" s="1798"/>
      <c r="BS27" s="1799"/>
    </row>
    <row r="28" spans="1:78" ht="15" customHeight="1" x14ac:dyDescent="0.25">
      <c r="A28" s="1810"/>
      <c r="B28" s="1811"/>
      <c r="C28" s="1811"/>
      <c r="D28" s="1811"/>
      <c r="E28" s="1811"/>
      <c r="F28" s="1811"/>
      <c r="G28" s="1811"/>
      <c r="H28" s="1811"/>
      <c r="I28" s="1811"/>
      <c r="J28" s="1811"/>
      <c r="K28" s="1812"/>
      <c r="L28" s="1813"/>
      <c r="M28" s="1814"/>
      <c r="N28" s="1814"/>
      <c r="O28" s="1814"/>
      <c r="P28" s="1814"/>
      <c r="Q28" s="1814"/>
      <c r="R28" s="1814"/>
      <c r="S28" s="1814"/>
      <c r="T28" s="1814"/>
      <c r="U28" s="1814"/>
      <c r="V28" s="1814"/>
      <c r="W28" s="1814"/>
      <c r="X28" s="1814"/>
      <c r="Y28" s="1814"/>
      <c r="Z28" s="1814"/>
      <c r="AA28" s="1814"/>
      <c r="AB28" s="1814"/>
      <c r="AC28" s="1814"/>
      <c r="AD28" s="1814"/>
      <c r="AE28" s="1814"/>
      <c r="AF28" s="1814"/>
      <c r="AG28" s="1814"/>
      <c r="AH28" s="1814"/>
      <c r="AI28" s="1815"/>
      <c r="AK28" s="1807"/>
      <c r="AL28" s="1808"/>
      <c r="AM28" s="1808"/>
      <c r="AN28" s="1808"/>
      <c r="AO28" s="1808"/>
      <c r="AP28" s="1808"/>
      <c r="AQ28" s="1808"/>
      <c r="AR28" s="1808"/>
      <c r="AS28" s="1808"/>
      <c r="AT28" s="1808"/>
      <c r="AU28" s="1809"/>
      <c r="AV28" s="1806"/>
      <c r="AW28" s="1798"/>
      <c r="AX28" s="1798"/>
      <c r="AY28" s="1798"/>
      <c r="AZ28" s="1798"/>
      <c r="BA28" s="1798"/>
      <c r="BB28" s="1798"/>
      <c r="BC28" s="1798"/>
      <c r="BD28" s="1798"/>
      <c r="BE28" s="1798"/>
      <c r="BF28" s="1798"/>
      <c r="BG28" s="1798"/>
      <c r="BH28" s="1798"/>
      <c r="BI28" s="1798"/>
      <c r="BJ28" s="1798"/>
      <c r="BK28" s="1798"/>
      <c r="BL28" s="1798"/>
      <c r="BM28" s="1798"/>
      <c r="BN28" s="1798"/>
      <c r="BO28" s="1798"/>
      <c r="BP28" s="1798"/>
      <c r="BQ28" s="1798"/>
      <c r="BR28" s="1798"/>
      <c r="BS28" s="1799"/>
    </row>
    <row r="29" spans="1:78" ht="15" customHeight="1" thickBot="1" x14ac:dyDescent="0.3">
      <c r="A29" s="1851"/>
      <c r="B29" s="1852"/>
      <c r="C29" s="1852"/>
      <c r="D29" s="1852"/>
      <c r="E29" s="1852"/>
      <c r="F29" s="1852"/>
      <c r="G29" s="1852"/>
      <c r="H29" s="1852"/>
      <c r="I29" s="1852"/>
      <c r="J29" s="1852"/>
      <c r="K29" s="1853"/>
      <c r="L29" s="1816"/>
      <c r="M29" s="1817"/>
      <c r="N29" s="1817"/>
      <c r="O29" s="1817"/>
      <c r="P29" s="1817"/>
      <c r="Q29" s="1817"/>
      <c r="R29" s="1817"/>
      <c r="S29" s="1817"/>
      <c r="T29" s="1817"/>
      <c r="U29" s="1817"/>
      <c r="V29" s="1817"/>
      <c r="W29" s="1817"/>
      <c r="X29" s="1817"/>
      <c r="Y29" s="1817"/>
      <c r="Z29" s="1817"/>
      <c r="AA29" s="1817"/>
      <c r="AB29" s="1817"/>
      <c r="AC29" s="1817"/>
      <c r="AD29" s="1817"/>
      <c r="AE29" s="1817"/>
      <c r="AF29" s="1817"/>
      <c r="AG29" s="1817"/>
      <c r="AH29" s="1817"/>
      <c r="AI29" s="1818"/>
      <c r="AK29" s="1800"/>
      <c r="AL29" s="1801"/>
      <c r="AM29" s="1801"/>
      <c r="AN29" s="1801"/>
      <c r="AO29" s="1801"/>
      <c r="AP29" s="1801"/>
      <c r="AQ29" s="1801"/>
      <c r="AR29" s="1801"/>
      <c r="AS29" s="1801"/>
      <c r="AT29" s="1801"/>
      <c r="AU29" s="1802"/>
      <c r="AV29" s="1803"/>
      <c r="AW29" s="1804"/>
      <c r="AX29" s="1804"/>
      <c r="AY29" s="1804"/>
      <c r="AZ29" s="1804"/>
      <c r="BA29" s="1804"/>
      <c r="BB29" s="1804"/>
      <c r="BC29" s="1804"/>
      <c r="BD29" s="1804"/>
      <c r="BE29" s="1804"/>
      <c r="BF29" s="1804"/>
      <c r="BG29" s="1804"/>
      <c r="BH29" s="1804"/>
      <c r="BI29" s="1804"/>
      <c r="BJ29" s="1804"/>
      <c r="BK29" s="1804"/>
      <c r="BL29" s="1804"/>
      <c r="BM29" s="1804"/>
      <c r="BN29" s="1804"/>
      <c r="BO29" s="1804"/>
      <c r="BP29" s="1804"/>
      <c r="BQ29" s="1804"/>
      <c r="BR29" s="1804"/>
      <c r="BS29" s="1805"/>
    </row>
    <row r="30" spans="1:78" ht="15" customHeight="1" x14ac:dyDescent="0.25"/>
    <row r="31" spans="1:78" ht="15" customHeight="1" x14ac:dyDescent="0.25"/>
    <row r="32" spans="1:78" ht="15" customHeight="1" x14ac:dyDescent="0.25"/>
    <row r="33" s="177" customFormat="1" ht="15" customHeight="1" x14ac:dyDescent="0.25"/>
    <row r="34" s="177" customFormat="1" ht="15" customHeight="1" x14ac:dyDescent="0.25"/>
    <row r="35" s="177" customFormat="1" ht="15" customHeight="1" x14ac:dyDescent="0.25"/>
    <row r="36" s="177" customFormat="1" ht="15" customHeight="1" x14ac:dyDescent="0.25"/>
    <row r="37" s="177" customFormat="1" ht="15" customHeight="1" x14ac:dyDescent="0.25"/>
    <row r="38" s="177" customFormat="1" ht="15" customHeight="1" x14ac:dyDescent="0.25"/>
    <row r="39" s="177" customFormat="1" ht="15" customHeight="1" x14ac:dyDescent="0.25"/>
    <row r="40" s="177" customFormat="1" ht="15" customHeight="1" x14ac:dyDescent="0.25"/>
    <row r="41" s="177" customFormat="1" ht="15" hidden="1" customHeight="1" x14ac:dyDescent="0.25"/>
    <row r="42" s="177" customFormat="1" ht="15" hidden="1" customHeight="1" x14ac:dyDescent="0.25"/>
    <row r="43" s="177" customFormat="1" ht="15" hidden="1" customHeight="1" x14ac:dyDescent="0.25"/>
    <row r="44" s="177" customFormat="1" ht="15" hidden="1" customHeight="1" x14ac:dyDescent="0.25"/>
    <row r="45" s="177" customFormat="1" ht="15" hidden="1" customHeight="1" x14ac:dyDescent="0.25"/>
    <row r="46" s="177" customFormat="1" ht="15" hidden="1" customHeight="1" x14ac:dyDescent="0.25"/>
    <row r="47" s="177" customFormat="1" ht="15" hidden="1" customHeight="1" x14ac:dyDescent="0.25"/>
    <row r="48" s="177" customFormat="1" ht="15" hidden="1" customHeight="1" x14ac:dyDescent="0.25"/>
    <row r="49" s="177" customFormat="1" ht="15" hidden="1" customHeight="1" x14ac:dyDescent="0.25"/>
    <row r="50" s="177" customFormat="1" ht="15" hidden="1" customHeight="1" x14ac:dyDescent="0.25"/>
    <row r="51" s="177" customFormat="1" ht="15" hidden="1" customHeight="1" x14ac:dyDescent="0.25"/>
    <row r="52" s="177" customFormat="1" ht="15" hidden="1" customHeight="1" x14ac:dyDescent="0.25"/>
    <row r="53" s="177" customFormat="1" ht="15" hidden="1" customHeight="1" x14ac:dyDescent="0.25"/>
    <row r="54" s="177" customFormat="1" ht="15" hidden="1" customHeight="1" x14ac:dyDescent="0.25"/>
    <row r="55" s="177" customFormat="1" ht="15" hidden="1" customHeight="1" x14ac:dyDescent="0.25"/>
    <row r="56" s="177" customFormat="1" ht="15" hidden="1" customHeight="1" x14ac:dyDescent="0.25"/>
    <row r="57" s="177" customFormat="1" ht="15" hidden="1" customHeight="1" x14ac:dyDescent="0.25"/>
    <row r="58" s="177" customFormat="1" ht="15" hidden="1" customHeight="1" x14ac:dyDescent="0.25"/>
    <row r="59" s="177" customFormat="1" ht="15" hidden="1" customHeight="1" x14ac:dyDescent="0.25"/>
    <row r="60" s="177" customFormat="1" ht="15" hidden="1" customHeight="1" x14ac:dyDescent="0.25"/>
    <row r="61" s="177" customFormat="1" ht="15" hidden="1" customHeight="1" x14ac:dyDescent="0.25"/>
    <row r="62" s="177" customFormat="1" ht="15" hidden="1" customHeight="1" x14ac:dyDescent="0.25"/>
    <row r="63" s="177" customFormat="1" ht="15" hidden="1" customHeight="1" x14ac:dyDescent="0.25"/>
    <row r="64" s="177" customFormat="1" ht="15" hidden="1" customHeight="1" x14ac:dyDescent="0.25"/>
    <row r="65" s="177" customFormat="1" ht="15" hidden="1" customHeight="1" x14ac:dyDescent="0.25"/>
    <row r="66" s="177" customFormat="1" ht="15" hidden="1" customHeight="1" x14ac:dyDescent="0.25"/>
    <row r="67" s="177" customFormat="1" ht="15" hidden="1" customHeight="1" x14ac:dyDescent="0.25"/>
    <row r="68" s="177" customFormat="1" ht="15" hidden="1" customHeight="1" x14ac:dyDescent="0.25"/>
    <row r="69" s="177" customFormat="1" ht="15" hidden="1" customHeight="1" x14ac:dyDescent="0.25"/>
    <row r="70" s="177" customFormat="1" ht="15" hidden="1" customHeight="1" x14ac:dyDescent="0.25"/>
    <row r="71" s="177" customFormat="1" ht="15" hidden="1" customHeight="1" x14ac:dyDescent="0.25"/>
    <row r="72" s="177" customFormat="1" ht="15" hidden="1" customHeight="1" x14ac:dyDescent="0.25"/>
    <row r="73" s="177" customFormat="1" ht="15" hidden="1" customHeight="1" x14ac:dyDescent="0.25"/>
    <row r="74" s="177" customFormat="1" ht="15" hidden="1" customHeight="1" x14ac:dyDescent="0.25"/>
    <row r="75" s="177" customFormat="1" ht="15" hidden="1" customHeight="1" x14ac:dyDescent="0.25"/>
    <row r="76" s="177" customFormat="1" ht="15" hidden="1" customHeight="1" x14ac:dyDescent="0.25"/>
    <row r="77" s="177" customFormat="1" ht="15" hidden="1" customHeight="1" x14ac:dyDescent="0.25"/>
    <row r="78" s="177" customFormat="1" ht="15" hidden="1" customHeight="1" x14ac:dyDescent="0.25"/>
    <row r="79" s="177" customFormat="1" ht="15" hidden="1" customHeight="1" x14ac:dyDescent="0.25"/>
    <row r="80" s="177" customFormat="1" ht="15" hidden="1" customHeight="1" x14ac:dyDescent="0.25"/>
    <row r="81" s="177" customFormat="1" ht="15" hidden="1" customHeight="1" x14ac:dyDescent="0.25"/>
    <row r="82" s="177" customFormat="1" ht="15" hidden="1" customHeight="1" x14ac:dyDescent="0.25"/>
    <row r="83" s="177" customFormat="1" ht="15" hidden="1" customHeight="1" x14ac:dyDescent="0.25"/>
    <row r="84" s="177" customFormat="1" ht="15" hidden="1" customHeight="1" x14ac:dyDescent="0.25"/>
    <row r="85" s="177" customFormat="1" ht="15" hidden="1" customHeight="1" x14ac:dyDescent="0.25"/>
    <row r="86" s="177" customFormat="1" ht="15" hidden="1" customHeight="1" x14ac:dyDescent="0.25"/>
    <row r="87" s="177" customFormat="1" ht="15" hidden="1" customHeight="1" x14ac:dyDescent="0.25"/>
    <row r="88" s="177" customFormat="1" ht="15" hidden="1" customHeight="1" x14ac:dyDescent="0.25"/>
    <row r="89" s="177" customFormat="1" ht="15" hidden="1" customHeight="1" x14ac:dyDescent="0.25"/>
    <row r="90" s="177" customFormat="1" ht="15" hidden="1" customHeight="1" x14ac:dyDescent="0.25"/>
    <row r="91" s="177" customFormat="1" ht="15" hidden="1" customHeight="1" x14ac:dyDescent="0.25"/>
    <row r="92" s="177" customFormat="1" ht="15" hidden="1" customHeight="1" x14ac:dyDescent="0.25"/>
    <row r="93" s="177" customFormat="1" ht="15" hidden="1" customHeight="1" x14ac:dyDescent="0.25"/>
    <row r="94" s="177" customFormat="1" ht="15" hidden="1" customHeight="1" x14ac:dyDescent="0.25"/>
    <row r="95" s="177" customFormat="1" ht="15" hidden="1" customHeight="1" x14ac:dyDescent="0.25"/>
    <row r="96" s="177" customFormat="1" ht="15" hidden="1" customHeight="1" x14ac:dyDescent="0.25"/>
    <row r="97" s="177" customFormat="1" ht="15" hidden="1" customHeight="1" x14ac:dyDescent="0.25"/>
    <row r="98" s="177" customFormat="1" ht="15" hidden="1" customHeight="1" x14ac:dyDescent="0.25"/>
    <row r="99" s="177" customFormat="1" ht="15" hidden="1" customHeight="1" x14ac:dyDescent="0.25"/>
    <row r="100" s="177" customFormat="1" ht="15" hidden="1" customHeight="1" x14ac:dyDescent="0.25"/>
    <row r="101" s="177" customFormat="1" ht="15" hidden="1" customHeight="1" x14ac:dyDescent="0.25"/>
    <row r="102" s="177" customFormat="1" ht="15" hidden="1" customHeight="1" x14ac:dyDescent="0.25"/>
    <row r="103" s="177" customFormat="1" ht="15" hidden="1" customHeight="1" x14ac:dyDescent="0.25"/>
    <row r="104" s="177" customFormat="1" ht="15" hidden="1" customHeight="1" x14ac:dyDescent="0.25"/>
    <row r="105" s="177" customFormat="1" ht="15" hidden="1" customHeight="1" x14ac:dyDescent="0.25"/>
    <row r="106" s="177" customFormat="1" ht="15" hidden="1" customHeight="1" x14ac:dyDescent="0.25"/>
    <row r="107" s="177" customFormat="1" ht="15" hidden="1" customHeight="1" x14ac:dyDescent="0.25"/>
    <row r="108" s="177" customFormat="1" ht="15" hidden="1" customHeight="1" x14ac:dyDescent="0.25"/>
    <row r="109" s="177" customFormat="1" ht="15" hidden="1" customHeight="1" x14ac:dyDescent="0.25"/>
    <row r="110" s="177" customFormat="1" ht="15" hidden="1" customHeight="1" x14ac:dyDescent="0.25"/>
    <row r="111" s="177" customFormat="1" ht="15" hidden="1" customHeight="1" x14ac:dyDescent="0.25"/>
    <row r="112" s="177" customFormat="1" ht="15" hidden="1" customHeight="1" x14ac:dyDescent="0.25"/>
    <row r="113" s="177" customFormat="1" ht="15" hidden="1" customHeight="1" x14ac:dyDescent="0.25"/>
    <row r="114" s="177" customFormat="1" ht="15" hidden="1" customHeight="1" x14ac:dyDescent="0.25"/>
    <row r="115" s="177" customFormat="1" ht="15" hidden="1" customHeight="1" x14ac:dyDescent="0.25"/>
    <row r="116" s="177" customFormat="1" ht="15" hidden="1" customHeight="1" x14ac:dyDescent="0.25"/>
    <row r="117" s="177" customFormat="1" ht="15" hidden="1" customHeight="1" x14ac:dyDescent="0.25"/>
    <row r="118" s="177" customFormat="1" ht="15" hidden="1" customHeight="1" x14ac:dyDescent="0.25"/>
    <row r="119" s="177" customFormat="1" ht="15" hidden="1" customHeight="1" x14ac:dyDescent="0.25"/>
    <row r="120" s="177" customFormat="1" ht="15" hidden="1" customHeight="1" x14ac:dyDescent="0.25"/>
    <row r="121" s="177" customFormat="1" ht="15" hidden="1" customHeight="1" x14ac:dyDescent="0.25"/>
    <row r="122" s="177" customFormat="1" ht="15" hidden="1" customHeight="1" x14ac:dyDescent="0.25"/>
    <row r="123" s="177" customFormat="1" ht="15" hidden="1" customHeight="1" x14ac:dyDescent="0.25"/>
    <row r="124" s="177" customFormat="1" ht="15" hidden="1" customHeight="1" x14ac:dyDescent="0.25"/>
    <row r="125" s="177" customFormat="1" ht="15" hidden="1" customHeight="1" x14ac:dyDescent="0.25"/>
    <row r="126" s="177" customFormat="1" ht="15" hidden="1" customHeight="1" x14ac:dyDescent="0.25"/>
    <row r="127" s="177" customFormat="1" ht="15" hidden="1" customHeight="1" x14ac:dyDescent="0.25"/>
    <row r="128" s="177" customFormat="1" ht="15" hidden="1" customHeight="1" x14ac:dyDescent="0.25"/>
    <row r="129" s="177" customFormat="1" ht="15" hidden="1" customHeight="1" x14ac:dyDescent="0.25"/>
    <row r="130" s="177" customFormat="1" ht="15" hidden="1" customHeight="1" x14ac:dyDescent="0.25"/>
    <row r="131" s="177" customFormat="1" ht="15" hidden="1" customHeight="1" x14ac:dyDescent="0.25"/>
    <row r="132" s="177" customFormat="1" ht="15" hidden="1" customHeight="1" x14ac:dyDescent="0.25"/>
    <row r="133" s="177" customFormat="1" ht="15" hidden="1" customHeight="1" x14ac:dyDescent="0.25"/>
    <row r="134" s="177" customFormat="1" ht="15" hidden="1" customHeight="1" x14ac:dyDescent="0.25"/>
    <row r="135" s="177" customFormat="1" ht="15" hidden="1" customHeight="1" x14ac:dyDescent="0.25"/>
    <row r="136" s="177" customFormat="1" ht="15" hidden="1" customHeight="1" x14ac:dyDescent="0.25"/>
    <row r="137" s="177" customFormat="1" ht="15" hidden="1" customHeight="1" x14ac:dyDescent="0.25"/>
    <row r="138" s="177" customFormat="1" ht="15" hidden="1" customHeight="1" x14ac:dyDescent="0.25"/>
    <row r="139" s="177" customFormat="1" ht="15" hidden="1" customHeight="1" x14ac:dyDescent="0.25"/>
    <row r="140" s="177" customFormat="1" ht="15" hidden="1" customHeight="1" x14ac:dyDescent="0.25"/>
    <row r="141" s="177" customFormat="1" ht="15" hidden="1" customHeight="1" x14ac:dyDescent="0.25"/>
    <row r="142" s="177" customFormat="1" ht="15" hidden="1" customHeight="1" x14ac:dyDescent="0.25"/>
    <row r="143" s="177" customFormat="1" ht="15" hidden="1" customHeight="1" x14ac:dyDescent="0.25"/>
    <row r="144" s="177" customFormat="1" ht="15" hidden="1" customHeight="1" x14ac:dyDescent="0.25"/>
    <row r="145" s="177" customFormat="1" ht="15" hidden="1" customHeight="1" x14ac:dyDescent="0.25"/>
    <row r="146" s="177" customFormat="1" ht="15" hidden="1" customHeight="1" x14ac:dyDescent="0.25"/>
    <row r="147" s="177" customFormat="1" ht="15" hidden="1" customHeight="1" x14ac:dyDescent="0.25"/>
    <row r="148" s="177" customFormat="1" ht="15" hidden="1" customHeight="1" x14ac:dyDescent="0.25"/>
    <row r="149" s="177" customFormat="1" ht="15" hidden="1" customHeight="1" x14ac:dyDescent="0.25"/>
    <row r="150" s="177" customFormat="1" ht="15" hidden="1" customHeight="1" x14ac:dyDescent="0.25"/>
    <row r="151" s="177" customFormat="1" ht="15" hidden="1" customHeight="1" x14ac:dyDescent="0.25"/>
    <row r="152" s="177" customFormat="1" ht="15" hidden="1" customHeight="1" x14ac:dyDescent="0.25"/>
    <row r="153" s="177" customFormat="1" ht="15" hidden="1" customHeight="1" x14ac:dyDescent="0.25"/>
    <row r="154" s="177" customFormat="1" ht="15" hidden="1" customHeight="1" x14ac:dyDescent="0.25"/>
    <row r="155" s="177" customFormat="1" ht="15" hidden="1" customHeight="1" x14ac:dyDescent="0.25"/>
    <row r="156" s="177" customFormat="1" ht="15" hidden="1" customHeight="1" x14ac:dyDescent="0.25"/>
    <row r="157" s="177" customFormat="1" ht="15" hidden="1" customHeight="1" x14ac:dyDescent="0.25"/>
    <row r="158" s="177" customFormat="1" ht="15" hidden="1" customHeight="1" x14ac:dyDescent="0.25"/>
    <row r="159" s="177" customFormat="1" ht="15" hidden="1" customHeight="1" x14ac:dyDescent="0.25"/>
    <row r="160" s="177" customFormat="1" ht="15" hidden="1" customHeight="1" x14ac:dyDescent="0.25"/>
    <row r="161" s="177" customFormat="1" ht="15" hidden="1" customHeight="1" x14ac:dyDescent="0.25"/>
    <row r="162" s="177" customFormat="1" ht="15" hidden="1" customHeight="1" x14ac:dyDescent="0.25"/>
    <row r="163" s="177" customFormat="1" ht="15" hidden="1" customHeight="1" x14ac:dyDescent="0.25"/>
    <row r="164" s="177" customFormat="1" ht="15" hidden="1" customHeight="1" x14ac:dyDescent="0.25"/>
    <row r="165" s="177" customFormat="1" ht="15" hidden="1" customHeight="1" x14ac:dyDescent="0.25"/>
    <row r="166" s="177" customFormat="1" ht="15" hidden="1" customHeight="1" x14ac:dyDescent="0.25"/>
    <row r="167" s="177" customFormat="1" ht="15" hidden="1" customHeight="1" x14ac:dyDescent="0.25"/>
    <row r="168" s="177" customFormat="1" ht="15" hidden="1" customHeight="1" x14ac:dyDescent="0.25"/>
    <row r="169" s="177" customFormat="1" ht="15" hidden="1" customHeight="1" x14ac:dyDescent="0.25"/>
    <row r="170" s="177" customFormat="1" ht="15" hidden="1" customHeight="1" x14ac:dyDescent="0.25"/>
    <row r="171" s="177" customFormat="1" ht="15" hidden="1" customHeight="1" x14ac:dyDescent="0.25"/>
    <row r="172" s="177" customFormat="1" ht="15" hidden="1" customHeight="1" x14ac:dyDescent="0.25"/>
    <row r="173" s="177" customFormat="1" ht="15" hidden="1" customHeight="1" x14ac:dyDescent="0.25"/>
    <row r="174" s="177" customFormat="1" ht="15" hidden="1" customHeight="1" x14ac:dyDescent="0.25"/>
    <row r="175" s="177" customFormat="1" ht="15" hidden="1" customHeight="1" x14ac:dyDescent="0.25"/>
    <row r="176" s="177" customFormat="1" ht="15" hidden="1" customHeight="1" x14ac:dyDescent="0.25"/>
    <row r="177" s="177" customFormat="1" ht="15" hidden="1" customHeight="1" x14ac:dyDescent="0.25"/>
    <row r="178" s="177" customFormat="1" ht="15" hidden="1" customHeight="1" x14ac:dyDescent="0.25"/>
    <row r="179" s="177" customFormat="1" ht="15" hidden="1" customHeight="1" x14ac:dyDescent="0.25"/>
    <row r="180" s="177" customFormat="1" ht="15" hidden="1" customHeight="1" x14ac:dyDescent="0.25"/>
    <row r="181" s="177" customFormat="1" ht="15" hidden="1" customHeight="1" x14ac:dyDescent="0.25"/>
    <row r="182" s="177" customFormat="1" ht="15" hidden="1" customHeight="1" x14ac:dyDescent="0.25"/>
    <row r="183" s="177" customFormat="1" ht="15" hidden="1" customHeight="1" x14ac:dyDescent="0.25"/>
    <row r="184" s="177" customFormat="1" ht="15" hidden="1" customHeight="1" x14ac:dyDescent="0.25"/>
    <row r="185" s="177" customFormat="1" ht="15" hidden="1" customHeight="1" x14ac:dyDescent="0.25"/>
    <row r="186" s="177" customFormat="1" ht="15" hidden="1" customHeight="1" x14ac:dyDescent="0.25"/>
    <row r="187" s="177" customFormat="1" ht="15" hidden="1" customHeight="1" x14ac:dyDescent="0.25"/>
    <row r="188" s="177" customFormat="1" ht="15" hidden="1" customHeight="1" x14ac:dyDescent="0.25"/>
    <row r="189" s="177" customFormat="1" ht="15" hidden="1" customHeight="1" x14ac:dyDescent="0.25"/>
    <row r="190" s="177" customFormat="1" ht="15" hidden="1" customHeight="1" x14ac:dyDescent="0.25"/>
    <row r="191" s="177" customFormat="1" ht="15" hidden="1" customHeight="1" x14ac:dyDescent="0.25"/>
    <row r="192" s="177" customFormat="1" ht="15" hidden="1" customHeight="1" x14ac:dyDescent="0.25"/>
    <row r="193" s="177" customFormat="1" ht="15" hidden="1" customHeight="1" x14ac:dyDescent="0.25"/>
    <row r="194" s="177" customFormat="1" ht="15" hidden="1" customHeight="1" x14ac:dyDescent="0.25"/>
    <row r="195" s="177" customFormat="1" ht="15" hidden="1" customHeight="1" x14ac:dyDescent="0.25"/>
    <row r="196" s="177" customFormat="1" ht="15" hidden="1" customHeight="1" x14ac:dyDescent="0.25"/>
    <row r="197" s="177" customFormat="1" ht="15" hidden="1" customHeight="1" x14ac:dyDescent="0.25"/>
    <row r="198" s="177" customFormat="1" ht="15" hidden="1" customHeight="1" x14ac:dyDescent="0.25"/>
    <row r="199" s="177" customFormat="1" ht="15" hidden="1" customHeight="1" x14ac:dyDescent="0.25"/>
    <row r="200" s="177" customFormat="1" ht="15" hidden="1" customHeight="1" x14ac:dyDescent="0.25"/>
    <row r="201" s="177" customFormat="1" ht="15" hidden="1" customHeight="1" x14ac:dyDescent="0.25"/>
    <row r="202" s="177" customFormat="1" ht="15" hidden="1" customHeight="1" x14ac:dyDescent="0.25"/>
    <row r="203" s="177" customFormat="1" ht="15" hidden="1" customHeight="1" x14ac:dyDescent="0.25"/>
    <row r="204" s="177" customFormat="1" ht="15" hidden="1" customHeight="1" x14ac:dyDescent="0.25"/>
    <row r="205" s="177" customFormat="1" ht="15" hidden="1" customHeight="1" x14ac:dyDescent="0.25"/>
    <row r="206" s="177" customFormat="1" ht="15" hidden="1" customHeight="1" x14ac:dyDescent="0.25"/>
    <row r="207" s="177" customFormat="1" ht="15" hidden="1" customHeight="1" x14ac:dyDescent="0.25"/>
    <row r="208" s="177" customFormat="1" ht="15" hidden="1" customHeight="1" x14ac:dyDescent="0.25"/>
    <row r="209" s="177" customFormat="1" ht="15" hidden="1" customHeight="1" x14ac:dyDescent="0.25"/>
    <row r="210" s="177" customFormat="1" ht="15" hidden="1" customHeight="1" x14ac:dyDescent="0.25"/>
    <row r="211" s="177" customFormat="1" ht="15" hidden="1" customHeight="1" x14ac:dyDescent="0.25"/>
    <row r="212" s="177" customFormat="1" ht="15" hidden="1" customHeight="1" x14ac:dyDescent="0.25"/>
    <row r="213" s="177" customFormat="1" ht="15" hidden="1" customHeight="1" x14ac:dyDescent="0.25"/>
    <row r="214" s="177" customFormat="1" ht="15" hidden="1" customHeight="1" x14ac:dyDescent="0.25"/>
    <row r="215" s="177" customFormat="1" ht="15" hidden="1" customHeight="1" x14ac:dyDescent="0.25"/>
    <row r="216" s="177" customFormat="1" ht="15" hidden="1" customHeight="1" x14ac:dyDescent="0.25"/>
    <row r="217" s="177" customFormat="1" ht="15" hidden="1" customHeight="1" x14ac:dyDescent="0.25"/>
    <row r="218" s="177" customFormat="1" ht="15" hidden="1" customHeight="1" x14ac:dyDescent="0.25"/>
    <row r="219" s="177" customFormat="1" ht="15" hidden="1" customHeight="1" x14ac:dyDescent="0.25"/>
    <row r="220" s="177" customFormat="1" ht="15" hidden="1" customHeight="1" x14ac:dyDescent="0.25"/>
    <row r="221" s="177" customFormat="1" ht="15" hidden="1" customHeight="1" x14ac:dyDescent="0.25"/>
    <row r="222" s="177" customFormat="1" ht="15" hidden="1" customHeight="1" x14ac:dyDescent="0.25"/>
    <row r="223" s="177" customFormat="1" ht="15" hidden="1" customHeight="1" x14ac:dyDescent="0.25"/>
    <row r="224" s="177" customFormat="1" ht="15" hidden="1" customHeight="1" x14ac:dyDescent="0.25"/>
    <row r="225" s="177" customFormat="1" ht="15" hidden="1" customHeight="1" x14ac:dyDescent="0.25"/>
    <row r="226" s="177" customFormat="1" ht="15" hidden="1" customHeight="1" x14ac:dyDescent="0.25"/>
    <row r="227" s="177" customFormat="1" ht="15" hidden="1" customHeight="1" x14ac:dyDescent="0.25"/>
    <row r="228" s="177" customFormat="1" ht="15" hidden="1" customHeight="1" x14ac:dyDescent="0.25"/>
    <row r="229" s="177" customFormat="1" ht="15" hidden="1" customHeight="1" x14ac:dyDescent="0.25"/>
    <row r="230" s="177" customFormat="1" ht="15" hidden="1" customHeight="1" x14ac:dyDescent="0.25"/>
    <row r="231" s="177" customFormat="1" ht="15" hidden="1" customHeight="1" x14ac:dyDescent="0.25"/>
    <row r="232" s="177" customFormat="1" ht="15" hidden="1" customHeight="1" x14ac:dyDescent="0.25"/>
    <row r="233" s="177" customFormat="1" ht="15" hidden="1" customHeight="1" x14ac:dyDescent="0.25"/>
    <row r="234" s="177" customFormat="1" ht="15" hidden="1" customHeight="1" x14ac:dyDescent="0.25"/>
    <row r="235" s="177" customFormat="1" ht="15" hidden="1" customHeight="1" x14ac:dyDescent="0.25"/>
    <row r="236" s="177" customFormat="1" ht="15" hidden="1" customHeight="1" x14ac:dyDescent="0.25"/>
    <row r="237" s="177" customFormat="1" ht="15" hidden="1" customHeight="1" x14ac:dyDescent="0.25"/>
    <row r="238" s="177" customFormat="1" ht="15" hidden="1" customHeight="1" x14ac:dyDescent="0.25"/>
    <row r="239" s="177" customFormat="1" ht="15" hidden="1" customHeight="1" x14ac:dyDescent="0.25"/>
    <row r="240" s="177" customFormat="1" ht="15" hidden="1" customHeight="1" x14ac:dyDescent="0.25"/>
    <row r="241" s="177" customFormat="1" ht="15" hidden="1" customHeight="1" x14ac:dyDescent="0.25"/>
    <row r="242" s="177" customFormat="1" ht="15" hidden="1" customHeight="1" x14ac:dyDescent="0.25"/>
    <row r="243" s="177" customFormat="1" ht="15" hidden="1" customHeight="1" x14ac:dyDescent="0.25"/>
    <row r="244" s="177" customFormat="1" ht="15" hidden="1" customHeight="1" x14ac:dyDescent="0.25"/>
    <row r="245" s="177" customFormat="1" ht="15" hidden="1" customHeight="1" x14ac:dyDescent="0.25"/>
    <row r="246" s="177" customFormat="1" ht="15" hidden="1" customHeight="1" x14ac:dyDescent="0.25"/>
    <row r="247" s="177" customFormat="1" ht="15" hidden="1" customHeight="1" x14ac:dyDescent="0.25"/>
    <row r="248" s="177" customFormat="1" ht="15" hidden="1" customHeight="1" x14ac:dyDescent="0.25"/>
    <row r="249" s="177" customFormat="1" ht="15" hidden="1" customHeight="1" x14ac:dyDescent="0.25"/>
    <row r="250" s="177" customFormat="1" ht="15" hidden="1" customHeight="1" x14ac:dyDescent="0.25"/>
    <row r="251" s="177" customFormat="1" ht="15" hidden="1" customHeight="1" x14ac:dyDescent="0.25"/>
    <row r="252" s="177" customFormat="1" ht="15" hidden="1" customHeight="1" x14ac:dyDescent="0.25"/>
    <row r="253" s="177" customFormat="1" ht="15" hidden="1" customHeight="1" x14ac:dyDescent="0.25"/>
    <row r="254" s="177" customFormat="1" ht="15" hidden="1" customHeight="1" x14ac:dyDescent="0.25"/>
    <row r="255" s="177" customFormat="1" ht="15" hidden="1" customHeight="1" x14ac:dyDescent="0.25"/>
    <row r="256" s="177" customFormat="1" ht="15" hidden="1" customHeight="1" x14ac:dyDescent="0.25"/>
    <row r="257" s="177" customFormat="1" ht="15" hidden="1" customHeight="1" x14ac:dyDescent="0.25"/>
    <row r="258" s="177" customFormat="1" ht="15" hidden="1" customHeight="1" x14ac:dyDescent="0.25"/>
    <row r="259" s="177" customFormat="1" ht="15" hidden="1" customHeight="1" x14ac:dyDescent="0.25"/>
    <row r="260" s="177" customFormat="1" ht="15" hidden="1" customHeight="1" x14ac:dyDescent="0.25"/>
    <row r="261" s="177" customFormat="1" ht="15" hidden="1" customHeight="1" x14ac:dyDescent="0.25"/>
    <row r="262" s="177" customFormat="1" ht="15" hidden="1" customHeight="1" x14ac:dyDescent="0.25"/>
    <row r="263" s="177" customFormat="1" ht="15" hidden="1" customHeight="1" x14ac:dyDescent="0.25"/>
    <row r="264" s="177" customFormat="1" ht="15" hidden="1" customHeight="1" x14ac:dyDescent="0.25"/>
    <row r="265" s="177" customFormat="1" ht="15" hidden="1" customHeight="1" x14ac:dyDescent="0.25"/>
    <row r="266" s="177" customFormat="1" ht="15" hidden="1" customHeight="1" x14ac:dyDescent="0.25"/>
    <row r="267" s="177" customFormat="1" ht="15" hidden="1" customHeight="1" x14ac:dyDescent="0.25"/>
    <row r="268" s="177" customFormat="1" ht="15" hidden="1" customHeight="1" x14ac:dyDescent="0.25"/>
    <row r="269" s="177" customFormat="1" ht="15" hidden="1" customHeight="1" x14ac:dyDescent="0.25"/>
    <row r="270" s="177" customFormat="1" ht="15" hidden="1" customHeight="1" x14ac:dyDescent="0.25"/>
    <row r="271" s="177" customFormat="1" ht="15" hidden="1" customHeight="1" x14ac:dyDescent="0.25"/>
    <row r="272" s="177" customFormat="1" ht="15" hidden="1" customHeight="1" x14ac:dyDescent="0.25"/>
    <row r="273" s="177" customFormat="1" ht="15" hidden="1" customHeight="1" x14ac:dyDescent="0.25"/>
    <row r="274" s="177" customFormat="1" ht="15" hidden="1" customHeight="1" x14ac:dyDescent="0.25"/>
    <row r="275" s="177" customFormat="1" ht="15" hidden="1" customHeight="1" x14ac:dyDescent="0.25"/>
    <row r="276" s="177" customFormat="1" ht="15" hidden="1" customHeight="1" x14ac:dyDescent="0.25"/>
    <row r="277" s="177" customFormat="1" ht="15" hidden="1" customHeight="1" x14ac:dyDescent="0.25"/>
    <row r="278" s="177" customFormat="1" ht="15" hidden="1" customHeight="1" x14ac:dyDescent="0.25"/>
    <row r="279" s="177" customFormat="1" ht="15" hidden="1" customHeight="1" x14ac:dyDescent="0.25"/>
    <row r="280" s="177" customFormat="1" ht="15" hidden="1" customHeight="1" x14ac:dyDescent="0.25"/>
    <row r="281" s="177" customFormat="1" ht="15" hidden="1" customHeight="1" x14ac:dyDescent="0.25"/>
    <row r="282" s="177" customFormat="1" ht="15" hidden="1" customHeight="1" x14ac:dyDescent="0.25"/>
    <row r="283" s="177" customFormat="1" ht="15" hidden="1" customHeight="1" x14ac:dyDescent="0.25"/>
    <row r="284" s="177" customFormat="1" ht="15" hidden="1" customHeight="1" x14ac:dyDescent="0.25"/>
    <row r="285" s="177" customFormat="1" ht="15" hidden="1" customHeight="1" x14ac:dyDescent="0.25"/>
    <row r="286" s="177" customFormat="1" ht="15" hidden="1" customHeight="1" x14ac:dyDescent="0.25"/>
    <row r="287" s="177" customFormat="1" ht="15" hidden="1" customHeight="1" x14ac:dyDescent="0.25"/>
    <row r="288" s="177" customFormat="1" ht="15" hidden="1" customHeight="1" x14ac:dyDescent="0.25"/>
    <row r="289" s="177" customFormat="1" ht="15" hidden="1" customHeight="1" x14ac:dyDescent="0.25"/>
    <row r="290" s="177" customFormat="1" ht="15" hidden="1" customHeight="1" x14ac:dyDescent="0.25"/>
    <row r="291" s="177" customFormat="1" ht="15" hidden="1" customHeight="1" x14ac:dyDescent="0.25"/>
    <row r="292" s="177" customFormat="1" ht="15" hidden="1" customHeight="1" x14ac:dyDescent="0.25"/>
    <row r="293" s="177" customFormat="1" ht="15" hidden="1" customHeight="1" x14ac:dyDescent="0.25"/>
    <row r="294" s="177" customFormat="1" ht="15" hidden="1" customHeight="1" x14ac:dyDescent="0.25"/>
    <row r="295" s="177" customFormat="1" ht="15" hidden="1" customHeight="1" x14ac:dyDescent="0.25"/>
    <row r="296" s="177" customFormat="1" ht="15" hidden="1" customHeight="1" x14ac:dyDescent="0.25"/>
    <row r="297" s="177" customFormat="1" ht="15" hidden="1" customHeight="1" x14ac:dyDescent="0.25"/>
    <row r="298" s="177" customFormat="1" ht="15" hidden="1" customHeight="1" x14ac:dyDescent="0.25"/>
    <row r="299" s="177" customFormat="1" ht="15" hidden="1" customHeight="1" x14ac:dyDescent="0.25"/>
    <row r="300" s="177" customFormat="1" ht="15" hidden="1" customHeight="1" x14ac:dyDescent="0.25"/>
    <row r="301" s="177" customFormat="1" ht="15" hidden="1" customHeight="1" x14ac:dyDescent="0.25"/>
    <row r="302" s="177" customFormat="1" ht="15" hidden="1" customHeight="1" x14ac:dyDescent="0.25"/>
    <row r="303" s="177" customFormat="1" ht="15" hidden="1" customHeight="1" x14ac:dyDescent="0.25"/>
    <row r="304" s="177" customFormat="1" ht="15" hidden="1" customHeight="1" x14ac:dyDescent="0.25"/>
    <row r="305" s="177" customFormat="1" ht="15" hidden="1" customHeight="1" x14ac:dyDescent="0.25"/>
    <row r="306" s="177" customFormat="1" ht="15" hidden="1" customHeight="1" x14ac:dyDescent="0.25"/>
    <row r="307" s="177" customFormat="1" ht="15" hidden="1" customHeight="1" x14ac:dyDescent="0.25"/>
    <row r="308" s="177" customFormat="1" ht="15" hidden="1" customHeight="1" x14ac:dyDescent="0.25"/>
    <row r="309" s="177" customFormat="1" ht="15" hidden="1" customHeight="1" x14ac:dyDescent="0.25"/>
    <row r="310" s="177" customFormat="1" ht="15" hidden="1" customHeight="1" x14ac:dyDescent="0.25"/>
    <row r="311" s="177" customFormat="1" ht="15" hidden="1" customHeight="1" x14ac:dyDescent="0.25"/>
    <row r="312" s="177" customFormat="1" ht="15" hidden="1" customHeight="1" x14ac:dyDescent="0.25"/>
    <row r="313" s="177" customFormat="1" ht="15" hidden="1" customHeight="1" x14ac:dyDescent="0.25"/>
    <row r="314" s="177" customFormat="1" ht="15" hidden="1" customHeight="1" x14ac:dyDescent="0.25"/>
    <row r="315" s="177" customFormat="1" ht="15" hidden="1" customHeight="1" x14ac:dyDescent="0.25"/>
    <row r="316" s="177" customFormat="1" ht="15" hidden="1" customHeight="1" x14ac:dyDescent="0.25"/>
    <row r="317" s="177" customFormat="1" ht="15" hidden="1" customHeight="1" x14ac:dyDescent="0.25"/>
    <row r="318" s="177" customFormat="1" ht="15" hidden="1" customHeight="1" x14ac:dyDescent="0.25"/>
    <row r="319" s="177" customFormat="1" ht="15" hidden="1" customHeight="1" x14ac:dyDescent="0.25"/>
    <row r="320" s="177" customFormat="1" ht="15" hidden="1" customHeight="1" x14ac:dyDescent="0.25"/>
    <row r="321" s="177" customFormat="1" ht="15" hidden="1" customHeight="1" x14ac:dyDescent="0.25"/>
    <row r="322" s="177" customFormat="1" ht="15" hidden="1" customHeight="1" x14ac:dyDescent="0.25"/>
    <row r="323" s="177" customFormat="1" ht="15" hidden="1" customHeight="1" x14ac:dyDescent="0.25"/>
    <row r="324" s="177" customFormat="1" ht="15" hidden="1" customHeight="1" x14ac:dyDescent="0.25"/>
    <row r="325" s="177" customFormat="1" ht="15" hidden="1" customHeight="1" x14ac:dyDescent="0.25"/>
    <row r="326" s="177" customFormat="1" ht="15" hidden="1" customHeight="1" x14ac:dyDescent="0.25"/>
    <row r="327" s="177" customFormat="1" ht="15" hidden="1" customHeight="1" x14ac:dyDescent="0.25"/>
    <row r="328" s="177" customFormat="1" ht="15" hidden="1" customHeight="1" x14ac:dyDescent="0.25"/>
    <row r="329" s="177" customFormat="1" ht="15" hidden="1" customHeight="1" x14ac:dyDescent="0.25"/>
    <row r="330" s="177" customFormat="1" ht="15" hidden="1" customHeight="1" x14ac:dyDescent="0.25"/>
    <row r="331" s="177" customFormat="1" ht="15" hidden="1" customHeight="1" x14ac:dyDescent="0.25"/>
    <row r="332" s="177" customFormat="1" ht="15" hidden="1" customHeight="1" x14ac:dyDescent="0.25"/>
    <row r="333" s="177" customFormat="1" ht="15" hidden="1" customHeight="1" x14ac:dyDescent="0.25"/>
    <row r="334" s="177" customFormat="1" ht="15" hidden="1" customHeight="1" x14ac:dyDescent="0.25"/>
    <row r="335" s="177" customFormat="1" ht="15" hidden="1" customHeight="1" x14ac:dyDescent="0.25"/>
    <row r="336" s="177" customFormat="1" ht="15" hidden="1" customHeight="1" x14ac:dyDescent="0.25"/>
    <row r="337" s="177" customFormat="1" ht="15" hidden="1" customHeight="1" x14ac:dyDescent="0.25"/>
    <row r="338" s="177" customFormat="1" ht="15" hidden="1" customHeight="1" x14ac:dyDescent="0.25"/>
    <row r="339" s="177" customFormat="1" ht="15" hidden="1" customHeight="1" x14ac:dyDescent="0.25"/>
    <row r="340" s="177" customFormat="1" ht="15" hidden="1" customHeight="1" x14ac:dyDescent="0.25"/>
    <row r="341" s="177" customFormat="1" ht="15" hidden="1" customHeight="1" x14ac:dyDescent="0.25"/>
    <row r="342" s="177" customFormat="1" ht="15" hidden="1" customHeight="1" x14ac:dyDescent="0.25"/>
    <row r="343" s="177" customFormat="1" ht="15" hidden="1" customHeight="1" x14ac:dyDescent="0.25"/>
    <row r="344" s="177" customFormat="1" ht="15" hidden="1" customHeight="1" x14ac:dyDescent="0.25"/>
    <row r="345" s="177" customFormat="1" ht="15" hidden="1" customHeight="1" x14ac:dyDescent="0.25"/>
    <row r="346" s="177" customFormat="1" ht="15" hidden="1" customHeight="1" x14ac:dyDescent="0.25"/>
    <row r="347" s="177" customFormat="1" ht="15" hidden="1" customHeight="1" x14ac:dyDescent="0.25"/>
    <row r="348" s="177" customFormat="1" ht="15" hidden="1" customHeight="1" x14ac:dyDescent="0.25"/>
    <row r="349" s="177" customFormat="1" ht="15" hidden="1" customHeight="1" x14ac:dyDescent="0.25"/>
    <row r="350" s="177" customFormat="1" ht="15" hidden="1" customHeight="1" x14ac:dyDescent="0.25"/>
    <row r="351" s="177" customFormat="1" ht="15" hidden="1" customHeight="1" x14ac:dyDescent="0.25"/>
    <row r="352" s="177" customFormat="1" ht="15" hidden="1" customHeight="1" x14ac:dyDescent="0.25"/>
    <row r="353" s="177" customFormat="1" ht="15" hidden="1" customHeight="1" x14ac:dyDescent="0.25"/>
    <row r="354" s="177" customFormat="1" ht="15" hidden="1" customHeight="1" x14ac:dyDescent="0.25"/>
    <row r="355" s="177" customFormat="1" ht="15" hidden="1" customHeight="1" x14ac:dyDescent="0.25"/>
    <row r="356" s="177" customFormat="1" ht="15" hidden="1" customHeight="1" x14ac:dyDescent="0.25"/>
    <row r="357" s="177" customFormat="1" ht="15" hidden="1" customHeight="1" x14ac:dyDescent="0.25"/>
    <row r="358" s="177" customFormat="1" ht="15" hidden="1" customHeight="1" x14ac:dyDescent="0.25"/>
    <row r="359" s="177" customFormat="1" ht="15" hidden="1" customHeight="1" x14ac:dyDescent="0.25"/>
    <row r="360" s="177" customFormat="1" ht="15" hidden="1" customHeight="1" x14ac:dyDescent="0.25"/>
    <row r="361" s="177" customFormat="1" ht="15" hidden="1" customHeight="1" x14ac:dyDescent="0.25"/>
    <row r="362" s="177" customFormat="1" ht="15" hidden="1" customHeight="1" x14ac:dyDescent="0.25"/>
    <row r="363" s="177" customFormat="1" ht="15" hidden="1" customHeight="1" x14ac:dyDescent="0.25"/>
    <row r="364" s="177" customFormat="1" ht="15" hidden="1" customHeight="1" x14ac:dyDescent="0.25"/>
    <row r="365" s="177" customFormat="1" ht="15" hidden="1" customHeight="1" x14ac:dyDescent="0.25"/>
    <row r="366" s="177" customFormat="1" ht="15" hidden="1" customHeight="1" x14ac:dyDescent="0.25"/>
    <row r="367" s="177" customFormat="1" ht="15" hidden="1" customHeight="1" x14ac:dyDescent="0.25"/>
    <row r="368" s="177" customFormat="1" ht="15" hidden="1" customHeight="1" x14ac:dyDescent="0.25"/>
    <row r="369" s="177" customFormat="1" ht="15" hidden="1" customHeight="1" x14ac:dyDescent="0.25"/>
    <row r="370" s="177" customFormat="1" ht="15" hidden="1" customHeight="1" x14ac:dyDescent="0.25"/>
    <row r="371" s="177" customFormat="1" ht="15" hidden="1" customHeight="1" x14ac:dyDescent="0.25"/>
    <row r="372" s="177" customFormat="1" ht="15" hidden="1" customHeight="1" x14ac:dyDescent="0.25"/>
    <row r="373" s="177" customFormat="1" ht="15" hidden="1" customHeight="1" x14ac:dyDescent="0.25"/>
    <row r="374" s="177" customFormat="1" ht="15" hidden="1" customHeight="1" x14ac:dyDescent="0.25"/>
    <row r="375" s="177" customFormat="1" ht="15" hidden="1" customHeight="1" x14ac:dyDescent="0.25"/>
    <row r="376" s="177" customFormat="1" ht="15" hidden="1" customHeight="1" x14ac:dyDescent="0.25"/>
    <row r="377" s="177" customFormat="1" ht="15" hidden="1" customHeight="1" x14ac:dyDescent="0.25"/>
    <row r="378" s="177" customFormat="1" ht="15" hidden="1" customHeight="1" x14ac:dyDescent="0.25"/>
    <row r="379" s="177" customFormat="1" ht="15" hidden="1" customHeight="1" x14ac:dyDescent="0.25"/>
    <row r="380" s="177" customFormat="1" ht="15" hidden="1" customHeight="1" x14ac:dyDescent="0.25"/>
    <row r="381" s="177" customFormat="1" ht="15" hidden="1" customHeight="1" x14ac:dyDescent="0.25"/>
    <row r="382" s="177" customFormat="1" ht="15" hidden="1" customHeight="1" x14ac:dyDescent="0.25"/>
    <row r="383" s="177" customFormat="1" ht="15" hidden="1" customHeight="1" x14ac:dyDescent="0.25"/>
    <row r="384" s="177" customFormat="1" ht="15" hidden="1" customHeight="1" x14ac:dyDescent="0.25"/>
    <row r="385" s="177" customFormat="1" ht="15" hidden="1" customHeight="1" x14ac:dyDescent="0.25"/>
    <row r="386" s="177" customFormat="1" ht="15" hidden="1" customHeight="1" x14ac:dyDescent="0.25"/>
    <row r="387" s="177" customFormat="1" ht="15" hidden="1" customHeight="1" x14ac:dyDescent="0.25"/>
    <row r="388" s="177" customFormat="1" ht="15" hidden="1" customHeight="1" x14ac:dyDescent="0.25"/>
    <row r="389" s="177" customFormat="1" ht="15" hidden="1" customHeight="1" x14ac:dyDescent="0.25"/>
    <row r="390" s="177" customFormat="1" ht="15" hidden="1" customHeight="1" x14ac:dyDescent="0.25"/>
    <row r="391" s="177" customFormat="1" ht="15" hidden="1" customHeight="1" x14ac:dyDescent="0.25"/>
    <row r="392" s="177" customFormat="1" ht="15" hidden="1" customHeight="1" x14ac:dyDescent="0.25"/>
    <row r="393" s="177" customFormat="1" ht="15" hidden="1" customHeight="1" x14ac:dyDescent="0.25"/>
    <row r="394" s="177" customFormat="1" ht="15" hidden="1" customHeight="1" x14ac:dyDescent="0.25"/>
    <row r="395" s="177" customFormat="1" ht="15" hidden="1" customHeight="1" x14ac:dyDescent="0.25"/>
    <row r="396" s="177" customFormat="1" ht="15" hidden="1" customHeight="1" x14ac:dyDescent="0.25"/>
    <row r="397" s="177" customFormat="1" ht="15" hidden="1" customHeight="1" x14ac:dyDescent="0.25"/>
    <row r="398" s="177" customFormat="1" ht="15" hidden="1" customHeight="1" x14ac:dyDescent="0.25"/>
    <row r="399" s="177" customFormat="1" ht="15" hidden="1" customHeight="1" x14ac:dyDescent="0.25"/>
    <row r="400" s="177" customFormat="1" ht="15" hidden="1" customHeight="1" x14ac:dyDescent="0.25"/>
    <row r="401" s="177" customFormat="1" ht="15" hidden="1" customHeight="1" x14ac:dyDescent="0.25"/>
    <row r="402" s="177" customFormat="1" ht="15" hidden="1" customHeight="1" x14ac:dyDescent="0.25"/>
    <row r="403" s="177" customFormat="1" ht="15" hidden="1" customHeight="1" x14ac:dyDescent="0.25"/>
    <row r="404" s="177" customFormat="1" ht="15" hidden="1" customHeight="1" x14ac:dyDescent="0.25"/>
    <row r="405" s="177" customFormat="1" ht="15" hidden="1" customHeight="1" x14ac:dyDescent="0.25"/>
    <row r="406" s="177" customFormat="1" ht="15" hidden="1" customHeight="1" x14ac:dyDescent="0.25"/>
    <row r="407" s="177" customFormat="1" ht="15" hidden="1" customHeight="1" x14ac:dyDescent="0.25"/>
    <row r="408" s="177" customFormat="1" ht="15" hidden="1" customHeight="1" x14ac:dyDescent="0.25"/>
    <row r="409" s="177" customFormat="1" ht="15" hidden="1" customHeight="1" x14ac:dyDescent="0.25"/>
    <row r="410" s="177" customFormat="1" ht="15" hidden="1" customHeight="1" x14ac:dyDescent="0.25"/>
    <row r="411" s="177" customFormat="1" ht="15" hidden="1" customHeight="1" x14ac:dyDescent="0.25"/>
    <row r="412" s="177" customFormat="1" ht="15" hidden="1" customHeight="1" x14ac:dyDescent="0.25"/>
    <row r="413" s="177" customFormat="1" ht="15" hidden="1" customHeight="1" x14ac:dyDescent="0.25"/>
    <row r="414" s="177" customFormat="1" ht="15" hidden="1" customHeight="1" x14ac:dyDescent="0.25"/>
    <row r="415" s="177" customFormat="1" ht="15" hidden="1" customHeight="1" x14ac:dyDescent="0.25"/>
    <row r="416" s="177" customFormat="1" ht="15" hidden="1" customHeight="1" x14ac:dyDescent="0.25"/>
    <row r="417" s="177" customFormat="1" ht="15" hidden="1" customHeight="1" x14ac:dyDescent="0.25"/>
    <row r="418" s="177" customFormat="1" ht="15" hidden="1" customHeight="1" x14ac:dyDescent="0.25"/>
    <row r="419" s="177" customFormat="1" ht="15" hidden="1" customHeight="1" x14ac:dyDescent="0.25"/>
    <row r="420" s="177" customFormat="1" ht="15" hidden="1" customHeight="1" x14ac:dyDescent="0.25"/>
    <row r="421" s="177" customFormat="1" ht="15" hidden="1" customHeight="1" x14ac:dyDescent="0.25"/>
    <row r="422" s="177" customFormat="1" ht="15" hidden="1" customHeight="1" x14ac:dyDescent="0.25"/>
    <row r="423" s="177" customFormat="1" ht="15" hidden="1" customHeight="1" x14ac:dyDescent="0.25"/>
    <row r="424" s="177" customFormat="1" ht="15" hidden="1" customHeight="1" x14ac:dyDescent="0.25"/>
    <row r="425" s="177" customFormat="1" ht="15" hidden="1" customHeight="1" x14ac:dyDescent="0.25"/>
    <row r="426" s="177" customFormat="1" ht="15" hidden="1" customHeight="1" x14ac:dyDescent="0.25"/>
    <row r="427" s="177" customFormat="1" ht="15" hidden="1" customHeight="1" x14ac:dyDescent="0.25"/>
    <row r="428" s="177" customFormat="1" ht="15" hidden="1" customHeight="1" x14ac:dyDescent="0.25"/>
    <row r="429" s="177" customFormat="1" ht="15" hidden="1" customHeight="1" x14ac:dyDescent="0.25"/>
    <row r="430" s="177" customFormat="1" ht="15" hidden="1" customHeight="1" x14ac:dyDescent="0.25"/>
    <row r="431" s="177" customFormat="1" ht="15" hidden="1" customHeight="1" x14ac:dyDescent="0.25"/>
    <row r="432" s="177" customFormat="1" ht="15" hidden="1" customHeight="1" x14ac:dyDescent="0.25"/>
    <row r="433" s="177" customFormat="1" ht="15" hidden="1" customHeight="1" x14ac:dyDescent="0.25"/>
    <row r="434" s="177" customFormat="1" ht="15" hidden="1" customHeight="1" x14ac:dyDescent="0.25"/>
    <row r="435" s="177" customFormat="1" ht="15" hidden="1" customHeight="1" x14ac:dyDescent="0.25"/>
    <row r="436" s="177" customFormat="1" ht="15" hidden="1" customHeight="1" x14ac:dyDescent="0.25"/>
    <row r="437" s="177" customFormat="1" ht="15" hidden="1" customHeight="1" x14ac:dyDescent="0.25"/>
    <row r="438" s="177" customFormat="1" ht="15" hidden="1" customHeight="1" x14ac:dyDescent="0.25"/>
    <row r="439" s="177" customFormat="1" ht="15" hidden="1" customHeight="1" x14ac:dyDescent="0.25"/>
    <row r="440" s="177" customFormat="1" ht="15" hidden="1" customHeight="1" x14ac:dyDescent="0.25"/>
    <row r="441" s="177" customFormat="1" ht="15" hidden="1" customHeight="1" x14ac:dyDescent="0.25"/>
    <row r="442" s="177" customFormat="1" ht="15" hidden="1" customHeight="1" x14ac:dyDescent="0.25"/>
    <row r="443" s="177" customFormat="1" ht="15" hidden="1" customHeight="1" x14ac:dyDescent="0.25"/>
    <row r="444" s="177" customFormat="1" ht="15" hidden="1" customHeight="1" x14ac:dyDescent="0.25"/>
    <row r="445" s="177" customFormat="1" ht="15" hidden="1" customHeight="1" x14ac:dyDescent="0.25"/>
    <row r="446" s="177" customFormat="1" ht="15" hidden="1" customHeight="1" x14ac:dyDescent="0.25"/>
    <row r="447" s="177" customFormat="1" ht="15" hidden="1" customHeight="1" x14ac:dyDescent="0.25"/>
    <row r="448" s="177" customFormat="1" ht="15" hidden="1" customHeight="1" x14ac:dyDescent="0.25"/>
    <row r="449" s="177" customFormat="1" ht="15" hidden="1" customHeight="1" x14ac:dyDescent="0.25"/>
    <row r="450" s="177" customFormat="1" ht="15" hidden="1" customHeight="1" x14ac:dyDescent="0.25"/>
    <row r="451" s="177" customFormat="1" ht="15" hidden="1" customHeight="1" x14ac:dyDescent="0.25"/>
    <row r="452" s="177" customFormat="1" ht="15" hidden="1" customHeight="1" x14ac:dyDescent="0.25"/>
    <row r="453" s="177" customFormat="1" ht="15" hidden="1" customHeight="1" x14ac:dyDescent="0.25"/>
    <row r="454" s="177" customFormat="1" ht="15" hidden="1" customHeight="1" x14ac:dyDescent="0.25"/>
    <row r="455" s="177" customFormat="1" ht="15" hidden="1" customHeight="1" x14ac:dyDescent="0.25"/>
    <row r="456" s="177" customFormat="1" ht="15" hidden="1" customHeight="1" x14ac:dyDescent="0.25"/>
    <row r="457" s="177" customFormat="1" ht="15" hidden="1" customHeight="1" x14ac:dyDescent="0.25"/>
    <row r="458" s="177" customFormat="1" ht="15" hidden="1" customHeight="1" x14ac:dyDescent="0.25"/>
    <row r="459" s="177" customFormat="1" ht="15" hidden="1" customHeight="1" x14ac:dyDescent="0.25"/>
    <row r="460" s="177" customFormat="1" ht="15" hidden="1" customHeight="1" x14ac:dyDescent="0.25"/>
    <row r="461" s="177" customFormat="1" ht="15" hidden="1" customHeight="1" x14ac:dyDescent="0.25"/>
    <row r="462" s="177" customFormat="1" ht="15" hidden="1" customHeight="1" x14ac:dyDescent="0.25"/>
    <row r="463" s="177" customFormat="1" ht="15" hidden="1" customHeight="1" x14ac:dyDescent="0.25"/>
    <row r="464" s="177" customFormat="1" ht="15" hidden="1" customHeight="1" x14ac:dyDescent="0.25"/>
    <row r="465" s="177" customFormat="1" ht="15" hidden="1" customHeight="1" x14ac:dyDescent="0.25"/>
    <row r="466" s="177" customFormat="1" ht="15" hidden="1" customHeight="1" x14ac:dyDescent="0.25"/>
    <row r="467" s="177" customFormat="1" ht="15" hidden="1" customHeight="1" x14ac:dyDescent="0.25"/>
    <row r="468" s="177" customFormat="1" ht="15" hidden="1" customHeight="1" x14ac:dyDescent="0.25"/>
    <row r="469" s="177" customFormat="1" ht="15" hidden="1" customHeight="1" x14ac:dyDescent="0.25"/>
    <row r="470" s="177" customFormat="1" ht="15" hidden="1" customHeight="1" x14ac:dyDescent="0.25"/>
    <row r="471" s="177" customFormat="1" ht="15" hidden="1" customHeight="1" x14ac:dyDescent="0.25"/>
    <row r="472" s="177" customFormat="1" ht="15" hidden="1" customHeight="1" x14ac:dyDescent="0.25"/>
    <row r="473" s="177" customFormat="1" ht="15" hidden="1" customHeight="1" x14ac:dyDescent="0.25"/>
    <row r="474" s="177" customFormat="1" ht="15" hidden="1" customHeight="1" x14ac:dyDescent="0.25"/>
    <row r="475" s="177" customFormat="1" ht="15" hidden="1" customHeight="1" x14ac:dyDescent="0.25"/>
    <row r="476" s="177" customFormat="1" ht="15" hidden="1" customHeight="1" x14ac:dyDescent="0.25"/>
    <row r="477" s="177" customFormat="1" ht="15" hidden="1" customHeight="1" x14ac:dyDescent="0.25"/>
    <row r="478" s="177" customFormat="1" ht="15" hidden="1" customHeight="1" x14ac:dyDescent="0.25"/>
    <row r="479" s="177" customFormat="1" ht="15" hidden="1" customHeight="1" x14ac:dyDescent="0.25"/>
    <row r="480" s="177" customFormat="1" ht="15" hidden="1" customHeight="1" x14ac:dyDescent="0.25"/>
    <row r="481" s="177" customFormat="1" ht="15" hidden="1" customHeight="1" x14ac:dyDescent="0.25"/>
    <row r="482" s="177" customFormat="1" ht="15" hidden="1" customHeight="1" x14ac:dyDescent="0.25"/>
    <row r="483" s="177" customFormat="1" ht="15" hidden="1" customHeight="1" x14ac:dyDescent="0.25"/>
    <row r="484" s="177" customFormat="1" ht="15" hidden="1" customHeight="1" x14ac:dyDescent="0.25"/>
    <row r="485" s="177" customFormat="1" ht="15" hidden="1" customHeight="1" x14ac:dyDescent="0.25"/>
    <row r="486" s="177" customFormat="1" ht="15" hidden="1" customHeight="1" x14ac:dyDescent="0.25"/>
    <row r="487" s="177" customFormat="1" ht="15" hidden="1" customHeight="1" x14ac:dyDescent="0.25"/>
    <row r="488" s="177" customFormat="1" ht="15" hidden="1" customHeight="1" x14ac:dyDescent="0.25"/>
    <row r="489" s="177" customFormat="1" ht="15" hidden="1" customHeight="1" x14ac:dyDescent="0.25"/>
    <row r="490" s="177" customFormat="1" ht="15" hidden="1" customHeight="1" x14ac:dyDescent="0.25"/>
    <row r="491" s="177" customFormat="1" ht="15" hidden="1" customHeight="1" x14ac:dyDescent="0.25"/>
    <row r="492" s="177" customFormat="1" ht="15" hidden="1" customHeight="1" x14ac:dyDescent="0.25"/>
    <row r="493" s="177" customFormat="1" ht="15" hidden="1" customHeight="1" x14ac:dyDescent="0.25"/>
    <row r="494" s="177" customFormat="1" ht="15" hidden="1" customHeight="1" x14ac:dyDescent="0.25"/>
    <row r="495" s="177" customFormat="1" ht="15" hidden="1" customHeight="1" x14ac:dyDescent="0.25"/>
    <row r="496" s="177" customFormat="1" ht="15" hidden="1" customHeight="1" x14ac:dyDescent="0.25"/>
    <row r="497" s="177" customFormat="1" ht="15" hidden="1" customHeight="1" x14ac:dyDescent="0.25"/>
    <row r="498" s="177" customFormat="1" ht="15" hidden="1" customHeight="1" x14ac:dyDescent="0.25"/>
    <row r="499" s="177" customFormat="1" ht="15" hidden="1" customHeight="1" x14ac:dyDescent="0.25"/>
    <row r="500" s="177" customFormat="1" ht="15" hidden="1" customHeight="1" x14ac:dyDescent="0.25"/>
    <row r="501" s="177" customFormat="1" ht="15" hidden="1" customHeight="1" x14ac:dyDescent="0.25"/>
    <row r="502" s="177" customFormat="1" ht="15" hidden="1" customHeight="1" x14ac:dyDescent="0.25"/>
    <row r="503" s="177" customFormat="1" ht="15" hidden="1" customHeight="1" x14ac:dyDescent="0.25"/>
    <row r="504" s="177" customFormat="1" ht="15" hidden="1" customHeight="1" x14ac:dyDescent="0.25"/>
    <row r="505" s="177" customFormat="1" ht="15" hidden="1" customHeight="1" x14ac:dyDescent="0.25"/>
    <row r="506" s="177" customFormat="1" ht="15" hidden="1" customHeight="1" x14ac:dyDescent="0.25"/>
    <row r="507" s="177" customFormat="1" ht="15" hidden="1" customHeight="1" x14ac:dyDescent="0.25"/>
    <row r="508" s="177" customFormat="1" ht="15" hidden="1" customHeight="1" x14ac:dyDescent="0.25"/>
    <row r="509" s="177" customFormat="1" ht="15" hidden="1" customHeight="1" x14ac:dyDescent="0.25"/>
    <row r="510" s="177" customFormat="1" ht="15" hidden="1" customHeight="1" x14ac:dyDescent="0.25"/>
    <row r="511" s="177" customFormat="1" ht="15" hidden="1" customHeight="1" x14ac:dyDescent="0.25"/>
    <row r="512" s="177" customFormat="1" ht="15" hidden="1" customHeight="1" x14ac:dyDescent="0.25"/>
    <row r="513" s="177" customFormat="1" ht="15" hidden="1" customHeight="1" x14ac:dyDescent="0.25"/>
    <row r="514" s="177" customFormat="1" ht="15" hidden="1" customHeight="1" x14ac:dyDescent="0.25"/>
    <row r="515" s="177" customFormat="1" ht="15" hidden="1" customHeight="1" x14ac:dyDescent="0.25"/>
    <row r="516" s="177" customFormat="1" ht="15" hidden="1" customHeight="1" x14ac:dyDescent="0.25"/>
    <row r="517" s="177" customFormat="1" ht="15" hidden="1" customHeight="1" x14ac:dyDescent="0.25"/>
    <row r="518" s="177" customFormat="1" ht="15" hidden="1" customHeight="1" x14ac:dyDescent="0.25"/>
    <row r="519" s="177" customFormat="1" ht="15" hidden="1" customHeight="1" x14ac:dyDescent="0.25"/>
    <row r="520" s="177" customFormat="1" ht="15" hidden="1" customHeight="1" x14ac:dyDescent="0.25"/>
    <row r="521" s="177" customFormat="1" ht="15" hidden="1" customHeight="1" x14ac:dyDescent="0.25"/>
    <row r="522" s="177" customFormat="1" ht="15" hidden="1" customHeight="1" x14ac:dyDescent="0.25"/>
    <row r="523" s="177" customFormat="1" ht="15" hidden="1" customHeight="1" x14ac:dyDescent="0.25"/>
    <row r="524" s="177" customFormat="1" ht="15" hidden="1" customHeight="1" x14ac:dyDescent="0.25"/>
    <row r="525" s="177" customFormat="1" ht="15" hidden="1" customHeight="1" x14ac:dyDescent="0.25"/>
    <row r="526" s="177" customFormat="1" ht="15" hidden="1" customHeight="1" x14ac:dyDescent="0.25"/>
    <row r="527" s="177" customFormat="1" ht="15" hidden="1" customHeight="1" x14ac:dyDescent="0.25"/>
    <row r="528" s="177" customFormat="1" ht="15" hidden="1" customHeight="1" x14ac:dyDescent="0.25"/>
    <row r="529" s="177" customFormat="1" ht="15" hidden="1" customHeight="1" x14ac:dyDescent="0.25"/>
    <row r="530" s="177" customFormat="1" ht="15" hidden="1" customHeight="1" x14ac:dyDescent="0.25"/>
    <row r="531" s="177" customFormat="1" ht="15" hidden="1" customHeight="1" x14ac:dyDescent="0.25"/>
    <row r="532" s="177" customFormat="1" ht="15" hidden="1" customHeight="1" x14ac:dyDescent="0.25"/>
    <row r="533" s="177" customFormat="1" ht="15" hidden="1" customHeight="1" x14ac:dyDescent="0.25"/>
    <row r="534" s="177" customFormat="1" ht="15" hidden="1" customHeight="1" x14ac:dyDescent="0.25"/>
    <row r="535" s="177" customFormat="1" ht="15" hidden="1" customHeight="1" x14ac:dyDescent="0.25"/>
    <row r="536" s="177" customFormat="1" ht="15" hidden="1" customHeight="1" x14ac:dyDescent="0.25"/>
    <row r="537" s="177" customFormat="1" ht="15" hidden="1" customHeight="1" x14ac:dyDescent="0.25"/>
    <row r="538" s="177" customFormat="1" ht="15" hidden="1" customHeight="1" x14ac:dyDescent="0.25"/>
    <row r="539" s="177" customFormat="1" ht="15" hidden="1" customHeight="1" x14ac:dyDescent="0.25"/>
    <row r="540" s="177" customFormat="1" ht="15" hidden="1" customHeight="1" x14ac:dyDescent="0.25"/>
    <row r="541" s="177" customFormat="1" ht="15" hidden="1" customHeight="1" x14ac:dyDescent="0.25"/>
    <row r="542" s="177" customFormat="1" ht="15" hidden="1" customHeight="1" x14ac:dyDescent="0.25"/>
    <row r="543" s="177" customFormat="1" ht="15" hidden="1" customHeight="1" x14ac:dyDescent="0.25"/>
    <row r="544" s="177" customFormat="1" ht="15" hidden="1" customHeight="1" x14ac:dyDescent="0.25"/>
    <row r="545" s="177" customFormat="1" ht="15" hidden="1" customHeight="1" x14ac:dyDescent="0.25"/>
    <row r="546" s="177" customFormat="1" ht="15" hidden="1" customHeight="1" x14ac:dyDescent="0.25"/>
    <row r="547" s="177" customFormat="1" ht="15" hidden="1" customHeight="1" x14ac:dyDescent="0.25"/>
    <row r="548" s="177" customFormat="1" ht="15" hidden="1" customHeight="1" x14ac:dyDescent="0.25"/>
    <row r="549" s="177" customFormat="1" ht="15" hidden="1" customHeight="1" x14ac:dyDescent="0.25"/>
    <row r="550" s="177" customFormat="1" ht="15" hidden="1" customHeight="1" x14ac:dyDescent="0.25"/>
    <row r="551" s="177" customFormat="1" ht="15" hidden="1" customHeight="1" x14ac:dyDescent="0.25"/>
    <row r="552" s="177" customFormat="1" ht="15" hidden="1" customHeight="1" x14ac:dyDescent="0.25"/>
    <row r="553" s="177" customFormat="1" ht="15" hidden="1" customHeight="1" x14ac:dyDescent="0.25"/>
    <row r="554" s="177" customFormat="1" ht="15" hidden="1" customHeight="1" x14ac:dyDescent="0.25"/>
    <row r="555" s="177" customFormat="1" ht="15" hidden="1" customHeight="1" x14ac:dyDescent="0.25"/>
    <row r="556" s="177" customFormat="1" ht="15" hidden="1" customHeight="1" x14ac:dyDescent="0.25"/>
    <row r="557" s="177" customFormat="1" ht="15" hidden="1" customHeight="1" x14ac:dyDescent="0.25"/>
    <row r="558" s="177" customFormat="1" ht="15" hidden="1" customHeight="1" x14ac:dyDescent="0.25"/>
    <row r="559" s="177" customFormat="1" ht="15" hidden="1" customHeight="1" x14ac:dyDescent="0.25"/>
    <row r="560" s="177" customFormat="1" ht="15" hidden="1" customHeight="1" x14ac:dyDescent="0.25"/>
    <row r="561" s="177" customFormat="1" ht="15" hidden="1" customHeight="1" x14ac:dyDescent="0.25"/>
    <row r="562" s="177" customFormat="1" ht="0" hidden="1" customHeight="1" x14ac:dyDescent="0.25"/>
    <row r="563" s="177" customFormat="1" ht="0" hidden="1" customHeight="1" x14ac:dyDescent="0.25"/>
    <row r="564" s="177" customFormat="1" ht="0" hidden="1" customHeight="1" x14ac:dyDescent="0.25"/>
    <row r="565" s="177" customFormat="1" ht="0" hidden="1" customHeight="1" x14ac:dyDescent="0.25"/>
    <row r="566" s="177" customFormat="1" ht="0" hidden="1" customHeight="1" x14ac:dyDescent="0.25"/>
    <row r="567" s="177" customFormat="1" ht="0" hidden="1" customHeight="1" x14ac:dyDescent="0.25"/>
    <row r="568" s="177" customFormat="1" ht="0" hidden="1" customHeight="1" x14ac:dyDescent="0.25"/>
    <row r="569" s="177" customFormat="1" ht="0" hidden="1" customHeight="1" x14ac:dyDescent="0.25"/>
    <row r="570" s="177" customFormat="1" ht="0" hidden="1" customHeight="1" x14ac:dyDescent="0.25"/>
    <row r="571" s="177" customFormat="1" ht="0" hidden="1" customHeight="1" x14ac:dyDescent="0.25"/>
    <row r="572" s="177" customFormat="1" ht="0" hidden="1" customHeight="1" x14ac:dyDescent="0.25"/>
    <row r="573" s="177" customFormat="1" ht="0" hidden="1" customHeight="1" x14ac:dyDescent="0.25"/>
    <row r="574" s="177" customFormat="1" ht="0" hidden="1" customHeight="1" x14ac:dyDescent="0.25"/>
    <row r="575" s="177" customFormat="1" ht="0" hidden="1" customHeight="1" x14ac:dyDescent="0.25"/>
    <row r="576" s="177" customFormat="1" ht="0" hidden="1" customHeight="1" x14ac:dyDescent="0.25"/>
    <row r="577" s="177" customFormat="1" ht="0" hidden="1" customHeight="1" x14ac:dyDescent="0.25"/>
    <row r="578" s="177" customFormat="1" ht="0" hidden="1" customHeight="1" x14ac:dyDescent="0.25"/>
    <row r="579" s="177" customFormat="1" ht="0" hidden="1" customHeight="1" x14ac:dyDescent="0.25"/>
    <row r="580" s="177" customFormat="1" ht="0" hidden="1" customHeight="1" x14ac:dyDescent="0.25"/>
    <row r="581" s="177" customFormat="1" ht="0" hidden="1" customHeight="1" x14ac:dyDescent="0.25"/>
    <row r="582" s="177" customFormat="1" ht="0" hidden="1" customHeight="1" x14ac:dyDescent="0.25"/>
    <row r="583" s="177" customFormat="1" ht="0" hidden="1" customHeight="1" x14ac:dyDescent="0.25"/>
    <row r="584" s="177" customFormat="1" ht="0" hidden="1" customHeight="1" x14ac:dyDescent="0.25"/>
    <row r="585" s="177" customFormat="1" ht="0" hidden="1" customHeight="1" x14ac:dyDescent="0.25"/>
    <row r="586" s="177" customFormat="1" ht="0" hidden="1" customHeight="1" x14ac:dyDescent="0.25"/>
    <row r="587" s="177" customFormat="1" ht="0" hidden="1" customHeight="1" x14ac:dyDescent="0.25"/>
    <row r="588" s="177" customFormat="1" ht="0" hidden="1" customHeight="1" x14ac:dyDescent="0.25"/>
    <row r="589" s="177" customFormat="1" ht="0" hidden="1" customHeight="1" x14ac:dyDescent="0.25"/>
    <row r="590" s="177" customFormat="1" ht="0" hidden="1" customHeight="1" x14ac:dyDescent="0.25"/>
    <row r="591" s="177" customFormat="1" ht="0" hidden="1" customHeight="1" x14ac:dyDescent="0.25"/>
    <row r="592" s="177" customFormat="1" ht="0" hidden="1" customHeight="1" x14ac:dyDescent="0.25"/>
    <row r="593" s="177" customFormat="1" ht="0" hidden="1" customHeight="1" x14ac:dyDescent="0.25"/>
    <row r="594" s="177" customFormat="1" ht="0" hidden="1" customHeight="1" x14ac:dyDescent="0.25"/>
    <row r="595" s="177" customFormat="1" ht="0" hidden="1" customHeight="1" x14ac:dyDescent="0.25"/>
    <row r="596" s="177" customFormat="1" ht="0" hidden="1" customHeight="1" x14ac:dyDescent="0.25"/>
    <row r="597" s="177" customFormat="1" ht="0" hidden="1" customHeight="1" x14ac:dyDescent="0.25"/>
    <row r="598" s="177" customFormat="1" ht="0" hidden="1" customHeight="1" x14ac:dyDescent="0.25"/>
    <row r="599" s="177" customFormat="1" ht="0" hidden="1" customHeight="1" x14ac:dyDescent="0.25"/>
    <row r="600" s="177" customFormat="1" ht="0" hidden="1" customHeight="1" x14ac:dyDescent="0.25"/>
    <row r="601" s="177" customFormat="1" ht="0" hidden="1" customHeight="1" x14ac:dyDescent="0.25"/>
    <row r="602" s="177" customFormat="1" ht="0" hidden="1" customHeight="1" x14ac:dyDescent="0.25"/>
    <row r="603" s="177" customFormat="1" ht="0" hidden="1" customHeight="1" x14ac:dyDescent="0.25"/>
    <row r="604" s="177" customFormat="1" ht="0" hidden="1" customHeight="1" x14ac:dyDescent="0.25"/>
    <row r="605" s="177" customFormat="1" ht="0" hidden="1" customHeight="1" x14ac:dyDescent="0.25"/>
    <row r="606" s="177" customFormat="1" ht="0" hidden="1" customHeight="1" x14ac:dyDescent="0.25"/>
    <row r="607" s="177" customFormat="1" ht="0" hidden="1" customHeight="1" x14ac:dyDescent="0.25"/>
    <row r="608" s="177" customFormat="1" ht="0" hidden="1" customHeight="1" x14ac:dyDescent="0.25"/>
    <row r="609" s="177" customFormat="1" ht="0" hidden="1" customHeight="1" x14ac:dyDescent="0.25"/>
    <row r="610" s="177" customFormat="1" ht="0" hidden="1" customHeight="1" x14ac:dyDescent="0.25"/>
    <row r="611" s="177" customFormat="1" ht="0" hidden="1" customHeight="1" x14ac:dyDescent="0.25"/>
    <row r="612" s="177" customFormat="1" ht="0" hidden="1" customHeight="1" x14ac:dyDescent="0.25"/>
    <row r="613" s="177" customFormat="1" ht="0" hidden="1" customHeight="1" x14ac:dyDescent="0.25"/>
    <row r="614" s="177" customFormat="1" ht="0" hidden="1" customHeight="1" x14ac:dyDescent="0.25"/>
    <row r="615" s="177" customFormat="1" ht="0" hidden="1" customHeight="1" x14ac:dyDescent="0.25"/>
    <row r="616" s="177" customFormat="1" ht="0" hidden="1" customHeight="1" x14ac:dyDescent="0.25"/>
    <row r="617" s="177" customFormat="1" ht="0" hidden="1" customHeight="1" x14ac:dyDescent="0.25"/>
    <row r="618" s="177" customFormat="1" ht="0" hidden="1" customHeight="1" x14ac:dyDescent="0.25"/>
    <row r="619" s="177" customFormat="1" ht="0" hidden="1" customHeight="1" x14ac:dyDescent="0.25"/>
    <row r="620" s="177" customFormat="1" ht="0" hidden="1" customHeight="1" x14ac:dyDescent="0.25"/>
    <row r="621" s="177" customFormat="1" ht="0" hidden="1" customHeight="1" x14ac:dyDescent="0.25"/>
    <row r="622" s="177" customFormat="1" ht="0" hidden="1" customHeight="1" x14ac:dyDescent="0.25"/>
    <row r="623" s="177" customFormat="1" ht="0" hidden="1" customHeight="1" x14ac:dyDescent="0.25"/>
    <row r="624" s="177" customFormat="1" ht="0" hidden="1" customHeight="1" x14ac:dyDescent="0.25"/>
    <row r="625" s="177" customFormat="1" ht="0" hidden="1" customHeight="1" x14ac:dyDescent="0.25"/>
    <row r="626" s="177" customFormat="1" ht="0" hidden="1" customHeight="1" x14ac:dyDescent="0.25"/>
    <row r="627" s="177" customFormat="1" ht="0" hidden="1" customHeight="1" x14ac:dyDescent="0.25"/>
    <row r="628" s="177" customFormat="1" ht="0" hidden="1" customHeight="1" x14ac:dyDescent="0.25"/>
    <row r="629" s="177" customFormat="1" ht="0" hidden="1" customHeight="1" x14ac:dyDescent="0.25"/>
    <row r="630" s="177" customFormat="1" ht="0" hidden="1" customHeight="1" x14ac:dyDescent="0.25"/>
    <row r="631" s="177" customFormat="1" ht="0" hidden="1" customHeight="1" x14ac:dyDescent="0.25"/>
    <row r="632" s="177" customFormat="1" ht="0" hidden="1" customHeight="1" x14ac:dyDescent="0.25"/>
    <row r="633" s="177" customFormat="1" ht="0" hidden="1" customHeight="1" x14ac:dyDescent="0.25"/>
    <row r="634" s="177" customFormat="1" ht="0" hidden="1" customHeight="1" x14ac:dyDescent="0.25"/>
    <row r="635" s="177" customFormat="1" ht="0" hidden="1" customHeight="1" x14ac:dyDescent="0.25"/>
    <row r="636" s="177" customFormat="1" ht="0" hidden="1" customHeight="1" x14ac:dyDescent="0.25"/>
    <row r="637" s="177" customFormat="1" ht="0" hidden="1" customHeight="1" x14ac:dyDescent="0.25"/>
    <row r="638" s="177" customFormat="1" ht="0" hidden="1" customHeight="1" x14ac:dyDescent="0.25"/>
    <row r="639" s="177" customFormat="1" ht="0" hidden="1" customHeight="1" x14ac:dyDescent="0.25"/>
    <row r="640" s="177" customFormat="1" ht="0" hidden="1" customHeight="1" x14ac:dyDescent="0.25"/>
    <row r="641" s="177" customFormat="1" ht="0" hidden="1" customHeight="1" x14ac:dyDescent="0.25"/>
    <row r="642" s="177" customFormat="1" ht="0" hidden="1" customHeight="1" x14ac:dyDescent="0.25"/>
    <row r="643" s="177" customFormat="1" ht="0" hidden="1" customHeight="1" x14ac:dyDescent="0.25"/>
    <row r="644" s="177" customFormat="1" ht="0" hidden="1" customHeight="1" x14ac:dyDescent="0.25"/>
    <row r="645" s="177" customFormat="1" ht="0" hidden="1" customHeight="1" x14ac:dyDescent="0.25"/>
    <row r="646" s="177" customFormat="1" ht="0" hidden="1" customHeight="1" x14ac:dyDescent="0.25"/>
    <row r="647" s="177" customFormat="1" ht="0" hidden="1" customHeight="1" x14ac:dyDescent="0.25"/>
    <row r="648" s="177" customFormat="1" ht="0" hidden="1" customHeight="1" x14ac:dyDescent="0.25"/>
    <row r="649" s="177" customFormat="1" ht="0" hidden="1" customHeight="1" x14ac:dyDescent="0.25"/>
    <row r="650" s="177" customFormat="1" ht="0" hidden="1" customHeight="1" x14ac:dyDescent="0.25"/>
    <row r="651" s="177" customFormat="1" ht="0" hidden="1" customHeight="1" x14ac:dyDescent="0.25"/>
    <row r="652" s="177" customFormat="1" ht="0" hidden="1" customHeight="1" x14ac:dyDescent="0.25"/>
    <row r="653" s="177" customFormat="1" ht="0" hidden="1" customHeight="1" x14ac:dyDescent="0.25"/>
    <row r="654" s="177" customFormat="1" ht="0" hidden="1" customHeight="1" x14ac:dyDescent="0.25"/>
    <row r="655" s="177" customFormat="1" ht="0" hidden="1" customHeight="1" x14ac:dyDescent="0.25"/>
    <row r="656" s="177" customFormat="1" ht="0" hidden="1" customHeight="1" x14ac:dyDescent="0.25"/>
  </sheetData>
  <sheetProtection sheet="1" objects="1" scenarios="1"/>
  <mergeCells count="313">
    <mergeCell ref="L19:M19"/>
    <mergeCell ref="A9:D9"/>
    <mergeCell ref="A10:D10"/>
    <mergeCell ref="A11:D11"/>
    <mergeCell ref="Z21:AA21"/>
    <mergeCell ref="AB21:AC21"/>
    <mergeCell ref="AD21:AE21"/>
    <mergeCell ref="AF21:AG21"/>
    <mergeCell ref="AH21:AI21"/>
    <mergeCell ref="T20:U20"/>
    <mergeCell ref="V20:W20"/>
    <mergeCell ref="X20:Y20"/>
    <mergeCell ref="A20:K20"/>
    <mergeCell ref="A21:K21"/>
    <mergeCell ref="B3:J3"/>
    <mergeCell ref="L20:M20"/>
    <mergeCell ref="N20:O20"/>
    <mergeCell ref="P20:Q20"/>
    <mergeCell ref="R20:S20"/>
    <mergeCell ref="A4:AI4"/>
    <mergeCell ref="A16:D16"/>
    <mergeCell ref="A5:AI5"/>
    <mergeCell ref="A13:D13"/>
    <mergeCell ref="A14:D14"/>
    <mergeCell ref="X19:Y19"/>
    <mergeCell ref="Z19:AA19"/>
    <mergeCell ref="AB19:AC19"/>
    <mergeCell ref="AD19:AE19"/>
    <mergeCell ref="AF19:AG19"/>
    <mergeCell ref="N19:O19"/>
    <mergeCell ref="P19:Q19"/>
    <mergeCell ref="A12:D12"/>
    <mergeCell ref="A15:D15"/>
    <mergeCell ref="A8:D8"/>
    <mergeCell ref="AH19:AI19"/>
    <mergeCell ref="R19:S19"/>
    <mergeCell ref="T19:U19"/>
    <mergeCell ref="V19:W19"/>
    <mergeCell ref="A28:K28"/>
    <mergeCell ref="A29:K29"/>
    <mergeCell ref="AV26:AW26"/>
    <mergeCell ref="AX26:AY26"/>
    <mergeCell ref="AZ26:BA26"/>
    <mergeCell ref="BB26:BC26"/>
    <mergeCell ref="A25:K25"/>
    <mergeCell ref="AK23:AU23"/>
    <mergeCell ref="AK25:AU25"/>
    <mergeCell ref="A26:K26"/>
    <mergeCell ref="A27:K27"/>
    <mergeCell ref="L25:M25"/>
    <mergeCell ref="N25:O25"/>
    <mergeCell ref="P25:Q25"/>
    <mergeCell ref="R25:S25"/>
    <mergeCell ref="T25:U25"/>
    <mergeCell ref="V25:W25"/>
    <mergeCell ref="X25:Y25"/>
    <mergeCell ref="Z25:AA25"/>
    <mergeCell ref="AB25:AC25"/>
    <mergeCell ref="AD25:AE25"/>
    <mergeCell ref="AF25:AG25"/>
    <mergeCell ref="AH25:AI25"/>
    <mergeCell ref="V24:W24"/>
    <mergeCell ref="AK10:AN10"/>
    <mergeCell ref="AK11:AN11"/>
    <mergeCell ref="AK12:AN12"/>
    <mergeCell ref="AK9:AN9"/>
    <mergeCell ref="AK7:AN8"/>
    <mergeCell ref="AF24:AG24"/>
    <mergeCell ref="AH24:AI24"/>
    <mergeCell ref="AK13:AN13"/>
    <mergeCell ref="AK14:AN14"/>
    <mergeCell ref="AK15:AN15"/>
    <mergeCell ref="AK16:AN16"/>
    <mergeCell ref="A7:AI7"/>
    <mergeCell ref="A18:AI18"/>
    <mergeCell ref="A19:K19"/>
    <mergeCell ref="Z20:AA20"/>
    <mergeCell ref="AB20:AC20"/>
    <mergeCell ref="L24:M24"/>
    <mergeCell ref="N24:O24"/>
    <mergeCell ref="P24:Q24"/>
    <mergeCell ref="R24:S24"/>
    <mergeCell ref="T24:U24"/>
    <mergeCell ref="AF22:AG22"/>
    <mergeCell ref="AH22:AI22"/>
    <mergeCell ref="L23:M23"/>
    <mergeCell ref="X24:Y24"/>
    <mergeCell ref="Z24:AA24"/>
    <mergeCell ref="AB24:AC24"/>
    <mergeCell ref="AD24:AE24"/>
    <mergeCell ref="AV20:AW20"/>
    <mergeCell ref="AD20:AE20"/>
    <mergeCell ref="AF20:AG20"/>
    <mergeCell ref="AH20:AI20"/>
    <mergeCell ref="V21:W21"/>
    <mergeCell ref="X21:Y21"/>
    <mergeCell ref="AB22:AC22"/>
    <mergeCell ref="AD22:AE22"/>
    <mergeCell ref="V23:W23"/>
    <mergeCell ref="X23:Y23"/>
    <mergeCell ref="Z23:AA23"/>
    <mergeCell ref="AB23:AC23"/>
    <mergeCell ref="AD23:AE23"/>
    <mergeCell ref="AF23:AG23"/>
    <mergeCell ref="AH23:AI23"/>
    <mergeCell ref="V22:W22"/>
    <mergeCell ref="X22:Y22"/>
    <mergeCell ref="Z22:AA22"/>
    <mergeCell ref="BP19:BQ19"/>
    <mergeCell ref="BR19:BS19"/>
    <mergeCell ref="BV19:BW19"/>
    <mergeCell ref="BX19:BY19"/>
    <mergeCell ref="BF19:BG19"/>
    <mergeCell ref="BH19:BI19"/>
    <mergeCell ref="BJ19:BK19"/>
    <mergeCell ref="BL19:BM19"/>
    <mergeCell ref="BN19:BO19"/>
    <mergeCell ref="AV19:AW19"/>
    <mergeCell ref="AX19:AY19"/>
    <mergeCell ref="AZ19:BA19"/>
    <mergeCell ref="BB19:BC19"/>
    <mergeCell ref="BD19:BE19"/>
    <mergeCell ref="AX22:AY22"/>
    <mergeCell ref="AZ22:BA22"/>
    <mergeCell ref="BB22:BC22"/>
    <mergeCell ref="AK22:AU22"/>
    <mergeCell ref="AV21:AW21"/>
    <mergeCell ref="AX21:AY21"/>
    <mergeCell ref="AZ21:BA21"/>
    <mergeCell ref="BB21:BC21"/>
    <mergeCell ref="BD21:BE21"/>
    <mergeCell ref="AK18:AU19"/>
    <mergeCell ref="AX20:AY20"/>
    <mergeCell ref="AZ20:BA20"/>
    <mergeCell ref="BB20:BC20"/>
    <mergeCell ref="BD20:BE20"/>
    <mergeCell ref="AK21:AU21"/>
    <mergeCell ref="BF21:BG21"/>
    <mergeCell ref="BH21:BI21"/>
    <mergeCell ref="BJ21:BK21"/>
    <mergeCell ref="BL21:BM21"/>
    <mergeCell ref="BN21:BO21"/>
    <mergeCell ref="BP21:BQ21"/>
    <mergeCell ref="BR21:BS21"/>
    <mergeCell ref="AK20:AU20"/>
    <mergeCell ref="BF20:BG20"/>
    <mergeCell ref="BH20:BI20"/>
    <mergeCell ref="BJ20:BK20"/>
    <mergeCell ref="BL20:BM20"/>
    <mergeCell ref="BN20:BO20"/>
    <mergeCell ref="BP20:BQ20"/>
    <mergeCell ref="BR20:BS20"/>
    <mergeCell ref="AZ24:BA24"/>
    <mergeCell ref="BB24:BC24"/>
    <mergeCell ref="AK24:AU24"/>
    <mergeCell ref="BN22:BO22"/>
    <mergeCell ref="BP22:BQ22"/>
    <mergeCell ref="BR22:BS22"/>
    <mergeCell ref="AV23:AW23"/>
    <mergeCell ref="AX23:AY23"/>
    <mergeCell ref="AZ23:BA23"/>
    <mergeCell ref="BB23:BC23"/>
    <mergeCell ref="BD23:BE23"/>
    <mergeCell ref="BF23:BG23"/>
    <mergeCell ref="BH23:BI23"/>
    <mergeCell ref="BJ23:BK23"/>
    <mergeCell ref="BL23:BM23"/>
    <mergeCell ref="BN23:BO23"/>
    <mergeCell ref="BP23:BQ23"/>
    <mergeCell ref="BR23:BS23"/>
    <mergeCell ref="BD22:BE22"/>
    <mergeCell ref="BF22:BG22"/>
    <mergeCell ref="BH22:BI22"/>
    <mergeCell ref="BJ22:BK22"/>
    <mergeCell ref="BL22:BM22"/>
    <mergeCell ref="AV22:AW22"/>
    <mergeCell ref="AK26:AU26"/>
    <mergeCell ref="AK28:AU28"/>
    <mergeCell ref="BN24:BO24"/>
    <mergeCell ref="BP24:BQ24"/>
    <mergeCell ref="BR24:BS24"/>
    <mergeCell ref="AV25:AW25"/>
    <mergeCell ref="AX25:AY25"/>
    <mergeCell ref="AZ25:BA25"/>
    <mergeCell ref="BB25:BC25"/>
    <mergeCell ref="BD25:BE25"/>
    <mergeCell ref="BF25:BG25"/>
    <mergeCell ref="BH25:BI25"/>
    <mergeCell ref="BJ25:BK25"/>
    <mergeCell ref="BL25:BM25"/>
    <mergeCell ref="BN25:BO25"/>
    <mergeCell ref="BP25:BQ25"/>
    <mergeCell ref="BR25:BS25"/>
    <mergeCell ref="BD24:BE24"/>
    <mergeCell ref="BF24:BG24"/>
    <mergeCell ref="BH24:BI24"/>
    <mergeCell ref="BJ24:BK24"/>
    <mergeCell ref="BL24:BM24"/>
    <mergeCell ref="AV24:AW24"/>
    <mergeCell ref="AX24:AY24"/>
    <mergeCell ref="AB27:AC27"/>
    <mergeCell ref="AD27:AE27"/>
    <mergeCell ref="AF27:AG27"/>
    <mergeCell ref="AH27:AI27"/>
    <mergeCell ref="L26:M26"/>
    <mergeCell ref="N26:O26"/>
    <mergeCell ref="P26:Q26"/>
    <mergeCell ref="R26:S26"/>
    <mergeCell ref="T26:U26"/>
    <mergeCell ref="V26:W26"/>
    <mergeCell ref="X26:Y26"/>
    <mergeCell ref="Z26:AA26"/>
    <mergeCell ref="AB26:AC26"/>
    <mergeCell ref="AD26:AE26"/>
    <mergeCell ref="AF26:AG26"/>
    <mergeCell ref="AH26:AI26"/>
    <mergeCell ref="T28:U28"/>
    <mergeCell ref="L27:M27"/>
    <mergeCell ref="N27:O27"/>
    <mergeCell ref="P27:Q27"/>
    <mergeCell ref="R27:S27"/>
    <mergeCell ref="T27:U27"/>
    <mergeCell ref="V27:W27"/>
    <mergeCell ref="X27:Y27"/>
    <mergeCell ref="Z27:AA27"/>
    <mergeCell ref="A24:K24"/>
    <mergeCell ref="AF28:AG28"/>
    <mergeCell ref="AH28:AI28"/>
    <mergeCell ref="L29:M29"/>
    <mergeCell ref="N29:O29"/>
    <mergeCell ref="P29:Q29"/>
    <mergeCell ref="R29:S29"/>
    <mergeCell ref="T29:U29"/>
    <mergeCell ref="V29:W29"/>
    <mergeCell ref="X29:Y29"/>
    <mergeCell ref="Z29:AA29"/>
    <mergeCell ref="AB29:AC29"/>
    <mergeCell ref="AD29:AE29"/>
    <mergeCell ref="AF29:AG29"/>
    <mergeCell ref="AH29:AI29"/>
    <mergeCell ref="V28:W28"/>
    <mergeCell ref="X28:Y28"/>
    <mergeCell ref="Z28:AA28"/>
    <mergeCell ref="AB28:AC28"/>
    <mergeCell ref="AD28:AE28"/>
    <mergeCell ref="L28:M28"/>
    <mergeCell ref="N28:O28"/>
    <mergeCell ref="P28:Q28"/>
    <mergeCell ref="R28:S28"/>
    <mergeCell ref="A22:K22"/>
    <mergeCell ref="A23:K23"/>
    <mergeCell ref="L22:M22"/>
    <mergeCell ref="N22:O22"/>
    <mergeCell ref="P22:Q22"/>
    <mergeCell ref="R22:S22"/>
    <mergeCell ref="T22:U22"/>
    <mergeCell ref="L21:M21"/>
    <mergeCell ref="N21:O21"/>
    <mergeCell ref="P21:Q21"/>
    <mergeCell ref="R21:S21"/>
    <mergeCell ref="T21:U21"/>
    <mergeCell ref="N23:O23"/>
    <mergeCell ref="P23:Q23"/>
    <mergeCell ref="R23:S23"/>
    <mergeCell ref="T23:U23"/>
    <mergeCell ref="AK27:AU27"/>
    <mergeCell ref="AV27:AW27"/>
    <mergeCell ref="AX27:AY27"/>
    <mergeCell ref="AZ27:BA27"/>
    <mergeCell ref="BB27:BC27"/>
    <mergeCell ref="BD27:BE27"/>
    <mergeCell ref="BF27:BG27"/>
    <mergeCell ref="BH27:BI27"/>
    <mergeCell ref="BJ27:BK27"/>
    <mergeCell ref="AZ28:BA28"/>
    <mergeCell ref="BB28:BC28"/>
    <mergeCell ref="BD28:BE28"/>
    <mergeCell ref="BN26:BO26"/>
    <mergeCell ref="BP26:BQ26"/>
    <mergeCell ref="BR26:BS26"/>
    <mergeCell ref="BL27:BM27"/>
    <mergeCell ref="BN27:BO27"/>
    <mergeCell ref="BP27:BQ27"/>
    <mergeCell ref="BR27:BS27"/>
    <mergeCell ref="BD26:BE26"/>
    <mergeCell ref="BF26:BG26"/>
    <mergeCell ref="BH26:BI26"/>
    <mergeCell ref="BJ26:BK26"/>
    <mergeCell ref="BL26:BM26"/>
    <mergeCell ref="AK3:AT3"/>
    <mergeCell ref="AK4:BS5"/>
    <mergeCell ref="BP28:BQ28"/>
    <mergeCell ref="BR28:BS28"/>
    <mergeCell ref="AK29:AU29"/>
    <mergeCell ref="AV29:AW29"/>
    <mergeCell ref="AX29:AY29"/>
    <mergeCell ref="AZ29:BA29"/>
    <mergeCell ref="BB29:BC29"/>
    <mergeCell ref="BD29:BE29"/>
    <mergeCell ref="BF29:BG29"/>
    <mergeCell ref="BH29:BI29"/>
    <mergeCell ref="BJ29:BK29"/>
    <mergeCell ref="BL29:BM29"/>
    <mergeCell ref="BN29:BO29"/>
    <mergeCell ref="BP29:BQ29"/>
    <mergeCell ref="BR29:BS29"/>
    <mergeCell ref="BF28:BG28"/>
    <mergeCell ref="BH28:BI28"/>
    <mergeCell ref="BJ28:BK28"/>
    <mergeCell ref="BL28:BM28"/>
    <mergeCell ref="BN28:BO28"/>
    <mergeCell ref="AV28:AW28"/>
    <mergeCell ref="AX28:AY28"/>
  </mergeCells>
  <phoneticPr fontId="25" type="noConversion"/>
  <conditionalFormatting sqref="E9:AI16 L20:AI29 AO9:BS16 AV20:BS29">
    <cfRule type="cellIs" dxfId="16" priority="1" operator="equal">
      <formula>"x"</formula>
    </cfRule>
  </conditionalFormatting>
  <dataValidations count="4">
    <dataValidation allowBlank="1" showInputMessage="1" showErrorMessage="1" prompt="Aqui deve introduzir as atividades mensais que são recorrentes para a gestão e controlo operacional da sua empresa." sqref="A9:D16" xr:uid="{6AB19CA7-D1C7-479F-8F76-2E569B894025}"/>
    <dataValidation allowBlank="1" showInputMessage="1" showErrorMessage="1" prompt="Aqui deve inserir atividades anuais que estão mais ligadas à gestão e controlo estratégico e tático da sua empresa." sqref="A20:K29" xr:uid="{BAE09CB3-AD33-4405-8CCB-987D189051A6}"/>
    <dataValidation allowBlank="1" showInputMessage="1" showErrorMessage="1" prompt="Deverá sinalizar o dia de realização da atividade ou entrega de trabalhos" sqref="E9:AI16" xr:uid="{C9F4BFFD-E3CD-4B1D-B00B-7BD74B8C632D}"/>
    <dataValidation allowBlank="1" showInputMessage="1" showErrorMessage="1" prompt="Deverá sinalizar o mês de realização da atividade" sqref="L20:AI29" xr:uid="{60D73BCF-7C44-4283-9F42-CC0E9BA13DB5}"/>
  </dataValidations>
  <pageMargins left="0.25" right="0.25" top="0.75" bottom="0.75" header="0.3" footer="0.3"/>
  <pageSetup paperSize="9" orientation="landscape" r:id="rId1"/>
  <headerFooter alignWithMargins="0">
    <oddHeader>&amp;L&amp;G&amp;R
&amp;F</oddHeader>
    <oddFooter>&amp;L&amp;A&amp;C&amp;G&amp;R&amp;P/&amp;N</oddFooter>
  </headerFooter>
  <legacyDrawingHF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3F7AD-E8CB-43FF-A63A-5BDBC4870409}">
  <sheetPr>
    <tabColor rgb="FF92D050"/>
    <pageSetUpPr fitToPage="1"/>
  </sheetPr>
  <dimension ref="A1:CF558"/>
  <sheetViews>
    <sheetView view="pageLayout" zoomScale="80" zoomScaleNormal="100" zoomScalePageLayoutView="80" workbookViewId="0">
      <selection activeCell="L20" sqref="L20"/>
    </sheetView>
  </sheetViews>
  <sheetFormatPr defaultColWidth="0" defaultRowHeight="0" customHeight="1" zeroHeight="1" x14ac:dyDescent="0.25"/>
  <cols>
    <col min="1" max="1" width="1" style="795" customWidth="1"/>
    <col min="2" max="2" width="27.140625" style="795" customWidth="1"/>
    <col min="3" max="3" width="13.42578125" style="795" customWidth="1"/>
    <col min="4" max="4" width="13.5703125" style="795" customWidth="1"/>
    <col min="5" max="18" width="14.5703125" style="795" customWidth="1"/>
    <col min="19" max="19" width="18.140625" style="795" customWidth="1"/>
    <col min="20" max="20" width="41.28515625" style="795" customWidth="1"/>
    <col min="21" max="21" width="56.7109375" style="795" customWidth="1"/>
    <col min="22" max="22" width="1" style="795" hidden="1" customWidth="1"/>
    <col min="23" max="23" width="27.140625" style="795" customWidth="1"/>
    <col min="24" max="24" width="13.42578125" style="795" customWidth="1"/>
    <col min="25" max="25" width="13.5703125" style="795" customWidth="1"/>
    <col min="26" max="29" width="14.5703125" style="795" customWidth="1"/>
    <col min="30" max="30" width="5.7109375" style="795" bestFit="1" customWidth="1"/>
    <col min="31" max="31" width="5.42578125" style="795" bestFit="1" customWidth="1"/>
    <col min="32" max="32" width="4.85546875" style="795" bestFit="1" customWidth="1"/>
    <col min="33" max="33" width="5.7109375" style="795" customWidth="1"/>
    <col min="34" max="34" width="5.28515625" style="795" bestFit="1" customWidth="1"/>
    <col min="35" max="35" width="5.42578125" style="795" bestFit="1" customWidth="1"/>
    <col min="36" max="36" width="6" style="795" bestFit="1" customWidth="1"/>
    <col min="37" max="37" width="5.7109375" style="795" bestFit="1" customWidth="1"/>
    <col min="38" max="39" width="14.5703125" style="795" customWidth="1"/>
    <col min="40" max="40" width="18.140625" style="795" customWidth="1"/>
    <col min="41" max="41" width="51.28515625" style="795" customWidth="1"/>
    <col min="42" max="42" width="0.5703125" style="795" customWidth="1"/>
    <col min="43" max="43" width="3.7109375" style="795" customWidth="1"/>
    <col min="44" max="44" width="2.42578125" style="795" customWidth="1"/>
    <col min="45" max="45" width="22.140625" style="795" hidden="1" customWidth="1"/>
    <col min="46" max="46" width="2.85546875" style="795" hidden="1" customWidth="1"/>
    <col min="47" max="77" width="3.5703125" style="795" hidden="1" customWidth="1"/>
    <col min="78" max="16384" width="6.7109375" style="795" hidden="1"/>
  </cols>
  <sheetData>
    <row r="1" spans="1:77" s="177" customFormat="1" ht="3" customHeight="1" x14ac:dyDescent="0.25">
      <c r="A1" s="165"/>
      <c r="B1"/>
      <c r="C1" s="1"/>
      <c r="D1" s="1"/>
      <c r="E1" s="1"/>
      <c r="F1" s="1"/>
      <c r="G1" s="1"/>
      <c r="H1" s="1"/>
      <c r="I1" s="1"/>
      <c r="J1" s="1"/>
      <c r="K1" s="1"/>
      <c r="L1" s="1"/>
      <c r="M1" s="1"/>
      <c r="N1" s="1"/>
      <c r="O1" s="1"/>
      <c r="P1" s="1"/>
      <c r="Q1" s="1"/>
      <c r="R1" s="1"/>
      <c r="S1" s="1"/>
      <c r="T1" s="1"/>
      <c r="U1" s="1"/>
      <c r="V1" s="165"/>
      <c r="W1"/>
      <c r="X1" s="1"/>
      <c r="Y1" s="1"/>
      <c r="Z1" s="1"/>
      <c r="AA1" s="1"/>
      <c r="AB1" s="1"/>
      <c r="AC1" s="1"/>
      <c r="AD1" s="1"/>
      <c r="AE1" s="1"/>
      <c r="AF1" s="1"/>
      <c r="AG1" s="1"/>
      <c r="AH1" s="1"/>
      <c r="AI1" s="1"/>
      <c r="AJ1" s="1"/>
      <c r="AK1" s="1"/>
      <c r="AL1" s="1"/>
      <c r="AM1" s="1"/>
      <c r="AN1" s="1"/>
      <c r="AO1" s="1"/>
      <c r="AP1" s="1"/>
      <c r="AQ1" s="165"/>
      <c r="AR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77" s="177" customFormat="1" ht="16.5" customHeight="1" x14ac:dyDescent="0.25">
      <c r="A2" s="165"/>
      <c r="B2" t="str">
        <f>+'0.ÍNDICE'!C29</f>
        <v xml:space="preserve">Controlo </v>
      </c>
      <c r="C2" s="1"/>
      <c r="D2" s="1"/>
      <c r="E2" s="1"/>
      <c r="F2" s="1"/>
      <c r="G2" s="1"/>
      <c r="H2" s="1"/>
      <c r="I2" s="1"/>
      <c r="J2" s="1"/>
      <c r="K2" s="1"/>
      <c r="L2" s="817" t="e">
        <f>VLOOKUP(J3,Aux!$L$3:$M$14,2,FALSE)</f>
        <v>#N/A</v>
      </c>
      <c r="M2" s="1"/>
      <c r="N2" s="1"/>
      <c r="O2" s="1"/>
      <c r="P2" s="1"/>
      <c r="Q2" s="1"/>
      <c r="R2" s="1"/>
      <c r="S2" s="1"/>
      <c r="T2" s="1"/>
      <c r="U2" s="1"/>
      <c r="V2" s="165"/>
      <c r="W2" t="str">
        <f>+B2</f>
        <v xml:space="preserve">Controlo </v>
      </c>
      <c r="X2" s="1"/>
      <c r="Y2" s="1"/>
      <c r="Z2" s="1"/>
      <c r="AA2" s="1"/>
      <c r="AB2" s="1"/>
      <c r="AC2" s="1"/>
      <c r="AD2" s="1"/>
      <c r="AE2" s="1"/>
      <c r="AF2" s="1"/>
      <c r="AG2" s="1"/>
      <c r="AH2" s="1"/>
      <c r="AI2" s="1"/>
      <c r="AJ2" s="1"/>
      <c r="AK2" s="1"/>
      <c r="AL2" s="1"/>
      <c r="AM2" s="1"/>
      <c r="AN2" s="1"/>
      <c r="AO2" s="1"/>
      <c r="AP2" s="1"/>
      <c r="AQ2" s="165"/>
      <c r="AR2"/>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s="177" customFormat="1" ht="21.75" customHeight="1" x14ac:dyDescent="0.4">
      <c r="A3" s="165"/>
      <c r="B3" s="1574" t="str">
        <f>+'0.ÍNDICE'!D31</f>
        <v>Balanced Scorecard (BSC)</v>
      </c>
      <c r="C3" s="1574"/>
      <c r="D3" s="1574"/>
      <c r="E3" s="1797"/>
      <c r="F3" s="1056" t="str">
        <f>+'1.1.Ficha Emp'!D7</f>
        <v>Empresa XPTO</v>
      </c>
      <c r="G3" s="656"/>
      <c r="H3" s="1884" t="s">
        <v>549</v>
      </c>
      <c r="I3" s="1884"/>
      <c r="J3" s="1882"/>
      <c r="K3" s="1883"/>
      <c r="M3" s="656"/>
      <c r="N3" s="656"/>
      <c r="O3" s="656"/>
      <c r="P3" s="656"/>
      <c r="Q3" s="656"/>
      <c r="R3" s="656"/>
      <c r="S3" s="656"/>
      <c r="T3" s="656"/>
      <c r="U3" s="656"/>
      <c r="V3" s="165"/>
      <c r="W3" s="1574" t="str">
        <f>+B3</f>
        <v>Balanced Scorecard (BSC)</v>
      </c>
      <c r="X3" s="1574"/>
      <c r="Y3" s="1574"/>
      <c r="Z3" s="1797"/>
      <c r="AA3" s="1162" t="str">
        <f>+'7.2. Plano de Investimentos'!K3</f>
        <v>EXEMPLO</v>
      </c>
      <c r="AB3" s="656"/>
      <c r="AC3" s="1885" t="s">
        <v>549</v>
      </c>
      <c r="AD3" s="1885"/>
      <c r="AE3" s="1886" t="s">
        <v>513</v>
      </c>
      <c r="AF3" s="1887"/>
      <c r="AG3" s="817" t="str">
        <f>VLOOKUP(AE3,Aux!$L$3:$M$14,2,FALSE)</f>
        <v>Mar</v>
      </c>
      <c r="AH3" s="656"/>
      <c r="AI3" s="656"/>
      <c r="AJ3" s="656"/>
      <c r="AK3" s="656"/>
      <c r="AL3" s="656"/>
      <c r="AM3" s="656"/>
      <c r="AN3" s="656"/>
      <c r="AO3" s="656"/>
      <c r="AP3" s="656"/>
      <c r="AQ3" s="769"/>
      <c r="AR3" s="769"/>
      <c r="AS3" s="769"/>
      <c r="AT3" s="769"/>
      <c r="AU3" s="769"/>
      <c r="AV3" s="769"/>
      <c r="AW3" s="769"/>
      <c r="AX3" s="769"/>
      <c r="AY3" s="769"/>
      <c r="AZ3" s="769"/>
      <c r="BA3" s="797"/>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row>
    <row r="4" spans="1:77" s="177" customFormat="1" ht="7.5" customHeight="1" x14ac:dyDescent="0.4">
      <c r="A4" s="165"/>
      <c r="B4" s="814"/>
      <c r="C4" s="814"/>
      <c r="D4" s="656"/>
      <c r="E4" s="656"/>
      <c r="F4" s="656"/>
      <c r="G4" s="656"/>
      <c r="H4" s="656"/>
      <c r="I4" s="656"/>
      <c r="J4" s="656"/>
      <c r="K4" s="656"/>
      <c r="L4" s="656"/>
      <c r="M4" s="656"/>
      <c r="N4" s="656"/>
      <c r="O4" s="656"/>
      <c r="P4" s="656"/>
      <c r="Q4" s="656"/>
      <c r="R4" s="656"/>
      <c r="S4" s="656"/>
      <c r="T4" s="656"/>
      <c r="U4" s="656"/>
      <c r="V4" s="165"/>
      <c r="W4" s="814"/>
      <c r="X4" s="814"/>
      <c r="Y4" s="656"/>
      <c r="Z4" s="656"/>
      <c r="AA4" s="656"/>
      <c r="AB4" s="656"/>
      <c r="AC4" s="656"/>
      <c r="AD4" s="656"/>
      <c r="AE4" s="656"/>
      <c r="AF4" s="656"/>
      <c r="AG4" s="656"/>
      <c r="AH4" s="656"/>
      <c r="AI4" s="656"/>
      <c r="AJ4" s="656"/>
      <c r="AK4" s="656"/>
      <c r="AL4" s="656"/>
      <c r="AM4" s="656"/>
      <c r="AN4" s="656"/>
      <c r="AO4" s="656"/>
      <c r="AP4" s="656"/>
      <c r="AQ4" s="814"/>
      <c r="AR4" s="814"/>
      <c r="AS4" s="814"/>
      <c r="AT4" s="814"/>
      <c r="AU4" s="814"/>
      <c r="AV4" s="814"/>
      <c r="AW4" s="814"/>
      <c r="AX4" s="814"/>
      <c r="AY4" s="814"/>
      <c r="AZ4" s="814"/>
      <c r="BA4" s="797"/>
      <c r="BB4" s="656"/>
      <c r="BC4" s="656"/>
      <c r="BD4" s="656"/>
      <c r="BE4" s="656"/>
      <c r="BF4" s="656"/>
      <c r="BG4" s="656"/>
      <c r="BH4" s="656"/>
      <c r="BI4" s="656"/>
      <c r="BJ4" s="656"/>
      <c r="BK4" s="656"/>
      <c r="BL4" s="656"/>
      <c r="BM4" s="656"/>
      <c r="BN4" s="656"/>
      <c r="BO4" s="656"/>
      <c r="BP4" s="656"/>
      <c r="BQ4" s="656"/>
      <c r="BR4" s="656"/>
      <c r="BS4" s="656"/>
      <c r="BT4" s="656"/>
      <c r="BU4" s="656"/>
      <c r="BV4" s="656"/>
      <c r="BW4" s="656"/>
      <c r="BX4" s="656"/>
      <c r="BY4" s="656"/>
    </row>
    <row r="5" spans="1:77" s="798" customFormat="1" ht="15" customHeight="1" x14ac:dyDescent="0.2">
      <c r="A5" s="165"/>
      <c r="B5" s="1871" t="s">
        <v>690</v>
      </c>
      <c r="C5" s="1871"/>
      <c r="D5" s="1871"/>
      <c r="E5" s="1871"/>
      <c r="F5" s="1871"/>
      <c r="G5" s="1871"/>
      <c r="H5" s="1871"/>
      <c r="I5" s="1871"/>
      <c r="J5" s="1871"/>
      <c r="K5" s="1871"/>
      <c r="L5" s="1871"/>
      <c r="M5" s="1871"/>
      <c r="Q5" s="968"/>
      <c r="V5" s="768"/>
      <c r="W5" s="1720" t="s">
        <v>579</v>
      </c>
      <c r="X5" s="1720"/>
      <c r="Y5" s="1720"/>
      <c r="Z5" s="1720"/>
      <c r="AA5" s="1720"/>
      <c r="AB5" s="1720"/>
      <c r="AC5" s="1720"/>
      <c r="AD5" s="1720"/>
      <c r="AE5" s="1720"/>
      <c r="AF5" s="1720"/>
      <c r="AG5" s="1720"/>
      <c r="AH5" s="1720"/>
      <c r="AI5" s="1720"/>
      <c r="AJ5" s="1720"/>
      <c r="AK5" s="1720"/>
      <c r="AL5" s="1720"/>
      <c r="AM5" s="1720"/>
      <c r="AN5" s="768"/>
      <c r="AO5" s="768"/>
    </row>
    <row r="6" spans="1:77" s="816" customFormat="1" ht="7.5" customHeight="1" x14ac:dyDescent="0.2">
      <c r="A6" s="165"/>
      <c r="V6" s="768"/>
      <c r="W6" s="1720"/>
      <c r="X6" s="1720"/>
      <c r="Y6" s="1720"/>
      <c r="Z6" s="1720"/>
      <c r="AA6" s="1720"/>
      <c r="AB6" s="1720"/>
      <c r="AC6" s="1720"/>
      <c r="AD6" s="1720"/>
      <c r="AE6" s="1720"/>
      <c r="AF6" s="1720"/>
      <c r="AG6" s="1720"/>
      <c r="AH6" s="1720"/>
      <c r="AI6" s="1720"/>
      <c r="AJ6" s="1720"/>
      <c r="AK6" s="1720"/>
      <c r="AL6" s="1720"/>
      <c r="AM6" s="1720"/>
    </row>
    <row r="7" spans="1:77" s="177" customFormat="1" ht="26.25" customHeight="1" x14ac:dyDescent="0.25">
      <c r="A7" s="768"/>
      <c r="B7" s="1720" t="s">
        <v>578</v>
      </c>
      <c r="C7" s="1720"/>
      <c r="D7" s="1720"/>
      <c r="E7" s="1720"/>
      <c r="F7" s="1720"/>
      <c r="G7" s="1720"/>
      <c r="H7" s="1720"/>
      <c r="I7" s="1720"/>
      <c r="J7" s="1720"/>
      <c r="K7" s="1720"/>
      <c r="L7" s="1720"/>
      <c r="M7" s="1720"/>
      <c r="N7" s="768"/>
      <c r="O7" s="768"/>
      <c r="P7" s="768"/>
      <c r="Q7" s="768"/>
      <c r="R7" s="768"/>
      <c r="S7" s="768"/>
      <c r="T7" s="768"/>
      <c r="U7" s="813"/>
      <c r="V7" s="768"/>
      <c r="W7" s="1720"/>
      <c r="X7" s="1720"/>
      <c r="Y7" s="1720"/>
      <c r="Z7" s="1720"/>
      <c r="AA7" s="1720"/>
      <c r="AB7" s="1720"/>
      <c r="AC7" s="1720"/>
      <c r="AD7" s="1720"/>
      <c r="AE7" s="1720"/>
      <c r="AF7" s="1720"/>
      <c r="AG7" s="1720"/>
      <c r="AH7" s="1720"/>
      <c r="AI7" s="1720"/>
      <c r="AJ7" s="1720"/>
      <c r="AK7" s="1720"/>
      <c r="AL7" s="1720"/>
      <c r="AM7" s="1720"/>
      <c r="AN7" s="768"/>
      <c r="AO7" s="768"/>
      <c r="AP7" s="768"/>
      <c r="AQ7" s="768"/>
      <c r="AR7" s="768"/>
      <c r="AS7" s="768"/>
      <c r="AT7" s="768"/>
      <c r="AU7" s="768"/>
      <c r="AV7" s="768"/>
      <c r="AW7" s="768"/>
      <c r="AX7" s="768"/>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row>
    <row r="8" spans="1:77" s="177" customFormat="1" ht="1.5" customHeight="1" x14ac:dyDescent="0.25">
      <c r="A8" s="813"/>
      <c r="B8" s="1720"/>
      <c r="C8" s="1720"/>
      <c r="D8" s="1720"/>
      <c r="E8" s="1720"/>
      <c r="F8" s="813"/>
      <c r="G8" s="813"/>
      <c r="H8" s="813"/>
      <c r="I8" s="813"/>
      <c r="J8" s="813"/>
      <c r="K8" s="813"/>
      <c r="L8" s="813"/>
      <c r="M8" s="813"/>
      <c r="N8" s="813"/>
      <c r="O8" s="813"/>
      <c r="P8" s="813"/>
      <c r="Q8" s="813"/>
      <c r="R8" s="813"/>
      <c r="S8" s="813"/>
      <c r="T8" s="813"/>
      <c r="U8" s="813"/>
      <c r="V8" s="768"/>
      <c r="W8" s="1720"/>
      <c r="X8" s="1720"/>
      <c r="Y8" s="1720"/>
      <c r="Z8" s="1720"/>
      <c r="AA8" s="1720"/>
      <c r="AB8" s="1720"/>
      <c r="AC8" s="1720"/>
      <c r="AD8" s="1720"/>
      <c r="AE8" s="1720"/>
      <c r="AF8" s="1720"/>
      <c r="AG8" s="1720"/>
      <c r="AH8" s="1720"/>
      <c r="AI8" s="1720"/>
      <c r="AJ8" s="1720"/>
      <c r="AK8" s="1720"/>
      <c r="AL8" s="1720"/>
      <c r="AM8" s="1720"/>
      <c r="AN8" s="768"/>
      <c r="AO8" s="768"/>
      <c r="AP8" s="768"/>
      <c r="AQ8" s="768"/>
      <c r="AR8" s="768"/>
      <c r="AS8" s="768"/>
      <c r="AT8" s="768"/>
      <c r="AU8" s="768"/>
      <c r="AV8" s="768"/>
      <c r="AW8" s="768"/>
      <c r="AX8" s="768"/>
      <c r="AY8" s="768"/>
      <c r="AZ8" s="768"/>
      <c r="BA8" s="768"/>
      <c r="BB8" s="768"/>
      <c r="BC8" s="768"/>
      <c r="BD8" s="768"/>
      <c r="BE8" s="768"/>
      <c r="BF8" s="768"/>
      <c r="BG8" s="768"/>
      <c r="BH8" s="768"/>
      <c r="BI8" s="768"/>
      <c r="BJ8" s="768"/>
      <c r="BK8" s="768"/>
      <c r="BL8" s="768"/>
      <c r="BM8" s="768"/>
      <c r="BN8" s="768"/>
      <c r="BO8" s="768"/>
      <c r="BP8" s="768"/>
      <c r="BQ8" s="768"/>
      <c r="BR8" s="768"/>
      <c r="BS8" s="768"/>
      <c r="BT8" s="768"/>
      <c r="BU8" s="768"/>
      <c r="BV8" s="768"/>
      <c r="BW8" s="768"/>
      <c r="BX8" s="768"/>
      <c r="BY8" s="768"/>
    </row>
    <row r="9" spans="1:77" s="177" customFormat="1" ht="15.75" customHeight="1" x14ac:dyDescent="0.2">
      <c r="A9" s="813"/>
      <c r="B9" s="1245" t="str">
        <f>+'2.1.1.PESTAL'!B9</f>
        <v xml:space="preserve">            Preencha o quadro seguinte de acordo com as instruções e o exemplo à direita.</v>
      </c>
      <c r="C9" s="1245"/>
      <c r="D9" s="1245"/>
      <c r="E9" s="1245"/>
      <c r="F9" s="1245"/>
      <c r="G9" s="1245"/>
      <c r="H9" s="1245"/>
      <c r="I9" s="1245"/>
      <c r="J9" s="1245"/>
      <c r="K9" s="1245"/>
      <c r="L9" s="1245"/>
      <c r="M9" s="1245"/>
      <c r="N9" s="783"/>
      <c r="O9" s="783"/>
      <c r="P9" s="783"/>
      <c r="Q9" s="783"/>
      <c r="R9" s="783"/>
      <c r="S9" s="783"/>
      <c r="T9" s="783"/>
      <c r="U9" s="961"/>
      <c r="V9" s="768"/>
      <c r="W9" s="1720"/>
      <c r="X9" s="1720"/>
      <c r="Y9" s="1720"/>
      <c r="Z9" s="1720"/>
      <c r="AA9" s="1720"/>
      <c r="AB9" s="1720"/>
      <c r="AC9" s="1720"/>
      <c r="AD9" s="1720"/>
      <c r="AE9" s="1720"/>
      <c r="AF9" s="1720"/>
      <c r="AG9" s="1720"/>
      <c r="AH9" s="1720"/>
      <c r="AI9" s="1720"/>
      <c r="AJ9" s="1720"/>
      <c r="AK9" s="1720"/>
      <c r="AL9" s="1720"/>
      <c r="AM9" s="1720"/>
      <c r="AN9" s="768"/>
      <c r="AO9" s="768"/>
      <c r="AP9" s="768"/>
      <c r="AQ9" s="768"/>
      <c r="AR9" s="768"/>
      <c r="AS9" s="768"/>
      <c r="AT9" s="768"/>
      <c r="AU9" s="768"/>
      <c r="AV9" s="768"/>
      <c r="AW9" s="768"/>
      <c r="AX9" s="768"/>
      <c r="AY9" s="768"/>
      <c r="AZ9" s="768"/>
      <c r="BA9" s="768"/>
      <c r="BB9" s="768"/>
      <c r="BC9" s="768"/>
      <c r="BD9" s="768"/>
      <c r="BE9" s="768"/>
      <c r="BF9" s="768"/>
      <c r="BG9" s="768"/>
      <c r="BH9" s="768"/>
      <c r="BI9" s="768"/>
      <c r="BJ9" s="768"/>
      <c r="BK9" s="768"/>
      <c r="BL9" s="768"/>
      <c r="BM9" s="768"/>
      <c r="BN9" s="768"/>
      <c r="BO9" s="768"/>
      <c r="BP9" s="768"/>
      <c r="BQ9" s="768"/>
      <c r="BR9" s="768"/>
      <c r="BS9" s="768"/>
      <c r="BT9" s="768"/>
      <c r="BU9" s="768"/>
      <c r="BV9" s="768"/>
      <c r="BW9" s="768"/>
      <c r="BX9" s="768"/>
      <c r="BY9" s="768"/>
    </row>
    <row r="10" spans="1:77" s="177" customFormat="1" ht="1.5" customHeight="1" thickBot="1" x14ac:dyDescent="0.45">
      <c r="A10" s="165"/>
      <c r="B10" s="108"/>
      <c r="C10" s="108"/>
      <c r="D10" s="108"/>
      <c r="E10" s="108"/>
      <c r="F10" s="108"/>
      <c r="G10" s="108"/>
      <c r="H10" s="108"/>
      <c r="I10" s="108"/>
      <c r="J10" s="108"/>
      <c r="K10" s="108"/>
      <c r="L10" s="108"/>
      <c r="M10" s="108"/>
      <c r="N10" s="108"/>
      <c r="O10" s="108"/>
      <c r="P10" s="108"/>
      <c r="Q10" s="108"/>
      <c r="R10" s="108"/>
      <c r="S10" s="108"/>
      <c r="T10" s="108"/>
      <c r="U10" s="108"/>
      <c r="V10" s="165"/>
      <c r="W10" s="108"/>
      <c r="X10" s="108"/>
      <c r="Y10" s="108"/>
      <c r="Z10" s="108"/>
      <c r="AA10" s="108"/>
      <c r="AB10" s="108"/>
      <c r="AC10" s="108"/>
      <c r="AD10" s="108"/>
      <c r="AE10" s="108"/>
      <c r="AF10" s="108"/>
      <c r="AG10" s="108"/>
      <c r="AH10" s="108"/>
      <c r="AI10" s="108"/>
      <c r="AJ10" s="108"/>
      <c r="AK10" s="108"/>
      <c r="AL10" s="108"/>
      <c r="AM10" s="108"/>
      <c r="AN10" s="108"/>
      <c r="AO10" s="108"/>
      <c r="AP10" s="108"/>
      <c r="AQ10" s="165"/>
      <c r="AR10" s="108"/>
      <c r="AS10" s="108"/>
      <c r="AT10" s="108"/>
      <c r="AU10" s="108"/>
      <c r="AV10" s="108"/>
      <c r="AW10" s="801"/>
      <c r="AX10" s="801"/>
      <c r="AY10" s="801"/>
      <c r="AZ10" s="801"/>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row>
    <row r="11" spans="1:77" s="90" customFormat="1" ht="15" customHeight="1" thickBot="1" x14ac:dyDescent="0.25">
      <c r="B11" s="1874" t="s">
        <v>429</v>
      </c>
      <c r="C11" s="1876" t="s">
        <v>541</v>
      </c>
      <c r="D11" s="1043" t="s">
        <v>554</v>
      </c>
      <c r="E11" s="1877" t="s">
        <v>544</v>
      </c>
      <c r="F11" s="1878"/>
      <c r="G11" s="1878"/>
      <c r="H11" s="1878"/>
      <c r="I11" s="1878"/>
      <c r="J11" s="1878"/>
      <c r="K11" s="1878"/>
      <c r="L11" s="1878"/>
      <c r="M11" s="1878"/>
      <c r="N11" s="1878"/>
      <c r="O11" s="1878"/>
      <c r="P11" s="1879"/>
      <c r="Q11" s="1888" t="s">
        <v>560</v>
      </c>
      <c r="R11" s="1872" t="s">
        <v>542</v>
      </c>
      <c r="S11" s="1872" t="s">
        <v>543</v>
      </c>
      <c r="T11" s="1880" t="s">
        <v>545</v>
      </c>
      <c r="U11" s="962"/>
      <c r="V11" s="804"/>
      <c r="W11" s="1874" t="s">
        <v>429</v>
      </c>
      <c r="X11" s="1876" t="s">
        <v>541</v>
      </c>
      <c r="Y11" s="1043" t="s">
        <v>554</v>
      </c>
      <c r="Z11" s="1877" t="s">
        <v>544</v>
      </c>
      <c r="AA11" s="1878"/>
      <c r="AB11" s="1878"/>
      <c r="AC11" s="1878"/>
      <c r="AD11" s="1878"/>
      <c r="AE11" s="1878"/>
      <c r="AF11" s="1878"/>
      <c r="AG11" s="1878"/>
      <c r="AH11" s="1878"/>
      <c r="AI11" s="1878"/>
      <c r="AJ11" s="1878"/>
      <c r="AK11" s="1879"/>
      <c r="AL11" s="1888" t="s">
        <v>560</v>
      </c>
      <c r="AM11" s="1872" t="s">
        <v>542</v>
      </c>
      <c r="AN11" s="1872" t="s">
        <v>543</v>
      </c>
      <c r="AO11" s="1880" t="s">
        <v>545</v>
      </c>
      <c r="AP11" s="799"/>
      <c r="AR11" s="799"/>
      <c r="AS11" s="799"/>
      <c r="AT11" s="799"/>
      <c r="AU11" s="799"/>
      <c r="AV11" s="799"/>
      <c r="AW11" s="800"/>
      <c r="AX11" s="800"/>
      <c r="AY11" s="800"/>
      <c r="AZ11" s="800"/>
      <c r="BA11" s="799"/>
      <c r="BB11" s="799"/>
      <c r="BC11" s="799"/>
      <c r="BD11" s="799"/>
      <c r="BE11" s="799"/>
      <c r="BF11" s="799"/>
      <c r="BG11" s="799"/>
      <c r="BH11" s="799"/>
      <c r="BI11" s="799"/>
      <c r="BJ11" s="799"/>
      <c r="BK11" s="799"/>
      <c r="BL11" s="799"/>
      <c r="BM11" s="799"/>
      <c r="BN11" s="799"/>
      <c r="BO11" s="799"/>
      <c r="BP11" s="799"/>
      <c r="BQ11" s="799"/>
      <c r="BR11" s="799"/>
      <c r="BS11" s="799"/>
      <c r="BT11" s="799"/>
      <c r="BU11" s="799"/>
      <c r="BV11" s="799"/>
      <c r="BW11" s="799"/>
      <c r="BX11" s="799"/>
      <c r="BY11" s="799"/>
    </row>
    <row r="12" spans="1:77" s="90" customFormat="1" ht="23.25" customHeight="1" thickBot="1" x14ac:dyDescent="0.25">
      <c r="A12" s="820">
        <v>1</v>
      </c>
      <c r="B12" s="1875"/>
      <c r="C12" s="1875"/>
      <c r="D12" s="1163">
        <f>+'1.2.Balanço'!F5</f>
        <v>2024</v>
      </c>
      <c r="E12" s="1043" t="s">
        <v>510</v>
      </c>
      <c r="F12" s="1044" t="s">
        <v>511</v>
      </c>
      <c r="G12" s="1044" t="s">
        <v>512</v>
      </c>
      <c r="H12" s="1044" t="s">
        <v>513</v>
      </c>
      <c r="I12" s="1044" t="s">
        <v>514</v>
      </c>
      <c r="J12" s="1044" t="s">
        <v>515</v>
      </c>
      <c r="K12" s="1044" t="s">
        <v>516</v>
      </c>
      <c r="L12" s="1044" t="s">
        <v>517</v>
      </c>
      <c r="M12" s="1044" t="s">
        <v>518</v>
      </c>
      <c r="N12" s="1044" t="s">
        <v>519</v>
      </c>
      <c r="O12" s="1044" t="s">
        <v>520</v>
      </c>
      <c r="P12" s="1045" t="s">
        <v>521</v>
      </c>
      <c r="Q12" s="1889"/>
      <c r="R12" s="1873"/>
      <c r="S12" s="1873"/>
      <c r="T12" s="1881"/>
      <c r="U12" s="962"/>
      <c r="V12" s="821">
        <v>1</v>
      </c>
      <c r="W12" s="1875"/>
      <c r="X12" s="1875"/>
      <c r="Y12" s="1163">
        <f>+'1.2.Balanço'!F5</f>
        <v>2024</v>
      </c>
      <c r="Z12" s="1043" t="s">
        <v>510</v>
      </c>
      <c r="AA12" s="1044" t="s">
        <v>511</v>
      </c>
      <c r="AB12" s="1044" t="s">
        <v>512</v>
      </c>
      <c r="AC12" s="1044" t="s">
        <v>513</v>
      </c>
      <c r="AD12" s="1044" t="s">
        <v>514</v>
      </c>
      <c r="AE12" s="1044" t="s">
        <v>515</v>
      </c>
      <c r="AF12" s="1044" t="s">
        <v>516</v>
      </c>
      <c r="AG12" s="1044" t="s">
        <v>517</v>
      </c>
      <c r="AH12" s="1044" t="s">
        <v>518</v>
      </c>
      <c r="AI12" s="1044" t="s">
        <v>519</v>
      </c>
      <c r="AJ12" s="1044" t="s">
        <v>520</v>
      </c>
      <c r="AK12" s="1045" t="s">
        <v>521</v>
      </c>
      <c r="AL12" s="1889"/>
      <c r="AM12" s="1873"/>
      <c r="AN12" s="1873"/>
      <c r="AO12" s="1881"/>
      <c r="AP12" s="799"/>
      <c r="AR12" s="799"/>
      <c r="AS12" s="799"/>
      <c r="AT12" s="799"/>
      <c r="AU12" s="799"/>
      <c r="AV12" s="799"/>
      <c r="AW12" s="800"/>
      <c r="AX12" s="800"/>
      <c r="AY12" s="800"/>
      <c r="AZ12" s="800"/>
      <c r="BA12" s="799"/>
      <c r="BB12" s="799"/>
      <c r="BC12" s="799"/>
      <c r="BD12" s="799"/>
      <c r="BE12" s="799"/>
      <c r="BF12" s="799"/>
      <c r="BG12" s="799"/>
      <c r="BH12" s="799"/>
      <c r="BI12" s="799"/>
      <c r="BJ12" s="799"/>
      <c r="BK12" s="799"/>
      <c r="BL12" s="799"/>
      <c r="BM12" s="799"/>
      <c r="BN12" s="799"/>
      <c r="BO12" s="799"/>
      <c r="BP12" s="799"/>
      <c r="BQ12" s="799"/>
      <c r="BR12" s="799"/>
      <c r="BS12" s="799"/>
      <c r="BT12" s="799"/>
      <c r="BU12" s="799"/>
      <c r="BV12" s="799"/>
      <c r="BW12" s="799"/>
      <c r="BX12" s="799"/>
      <c r="BY12" s="799"/>
    </row>
    <row r="13" spans="1:77" s="177" customFormat="1" ht="18.75" customHeight="1" thickBot="1" x14ac:dyDescent="0.45">
      <c r="A13" s="820">
        <v>2</v>
      </c>
      <c r="B13" s="1051" t="s">
        <v>546</v>
      </c>
      <c r="C13" s="1052"/>
      <c r="D13" s="1053"/>
      <c r="E13" s="1051"/>
      <c r="F13" s="1052"/>
      <c r="G13" s="1052"/>
      <c r="H13" s="1052"/>
      <c r="I13" s="1052"/>
      <c r="J13" s="1052"/>
      <c r="K13" s="1052"/>
      <c r="L13" s="1052"/>
      <c r="M13" s="1052"/>
      <c r="N13" s="1052"/>
      <c r="O13" s="1052"/>
      <c r="P13" s="1054"/>
      <c r="Q13" s="1055"/>
      <c r="R13" s="1052"/>
      <c r="S13" s="1052"/>
      <c r="T13" s="1054"/>
      <c r="U13" s="796"/>
      <c r="V13" s="822">
        <v>2</v>
      </c>
      <c r="W13" s="1051" t="s">
        <v>546</v>
      </c>
      <c r="X13" s="1052"/>
      <c r="Y13" s="1053"/>
      <c r="Z13" s="1051"/>
      <c r="AA13" s="1052"/>
      <c r="AB13" s="1052"/>
      <c r="AC13" s="1052"/>
      <c r="AD13" s="1052"/>
      <c r="AE13" s="1052"/>
      <c r="AF13" s="1052"/>
      <c r="AG13" s="1052"/>
      <c r="AH13" s="1052"/>
      <c r="AI13" s="1052"/>
      <c r="AJ13" s="1052"/>
      <c r="AK13" s="1054"/>
      <c r="AL13" s="1055"/>
      <c r="AM13" s="1052"/>
      <c r="AN13" s="1052"/>
      <c r="AO13" s="1054"/>
      <c r="AP13" s="108"/>
      <c r="AQ13" s="796"/>
      <c r="AR13" s="796"/>
      <c r="AS13" s="796"/>
      <c r="AT13" s="796"/>
      <c r="AU13" s="108"/>
      <c r="AV13" s="108"/>
      <c r="AW13" s="801"/>
      <c r="AX13" s="801"/>
      <c r="AY13" s="801"/>
      <c r="AZ13" s="801"/>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row>
    <row r="14" spans="1:77" s="853" customFormat="1" ht="26.25" customHeight="1" x14ac:dyDescent="0.2">
      <c r="A14" s="847">
        <v>3</v>
      </c>
      <c r="B14" s="848"/>
      <c r="C14" s="829"/>
      <c r="D14" s="911"/>
      <c r="E14" s="924"/>
      <c r="F14" s="829"/>
      <c r="G14" s="829"/>
      <c r="H14" s="829"/>
      <c r="I14" s="829"/>
      <c r="J14" s="829"/>
      <c r="K14" s="829"/>
      <c r="L14" s="829"/>
      <c r="M14" s="829"/>
      <c r="N14" s="829"/>
      <c r="O14" s="829"/>
      <c r="P14" s="831"/>
      <c r="Q14" s="919" t="e">
        <f>(SUM(E14:P14))/D14</f>
        <v>#DIV/0!</v>
      </c>
      <c r="R14" s="825" t="e">
        <f>((HLOOKUP($J$3,$E$12:$P$32,A14,FALSE))-(HLOOKUP($L$2,$E$12:$P$32,A14,FALSE)))/(HLOOKUP($L$2,$E$12:$P$32,A14,FALSE))</f>
        <v>#N/A</v>
      </c>
      <c r="S14" s="830"/>
      <c r="T14" s="831"/>
      <c r="U14" s="963"/>
      <c r="V14" s="849">
        <v>3</v>
      </c>
      <c r="W14" s="850" t="s">
        <v>562</v>
      </c>
      <c r="X14" s="851" t="s">
        <v>758</v>
      </c>
      <c r="Y14" s="932">
        <v>17000000</v>
      </c>
      <c r="Z14" s="942">
        <v>1000000</v>
      </c>
      <c r="AA14" s="851">
        <v>1500000</v>
      </c>
      <c r="AB14" s="851">
        <v>1200000</v>
      </c>
      <c r="AC14" s="851">
        <v>1100000</v>
      </c>
      <c r="AD14" s="891"/>
      <c r="AE14" s="891"/>
      <c r="AF14" s="891"/>
      <c r="AG14" s="891"/>
      <c r="AH14" s="891"/>
      <c r="AI14" s="891"/>
      <c r="AJ14" s="891"/>
      <c r="AK14" s="943"/>
      <c r="AL14" s="969">
        <f>(SUM(Z14:AK14))/Y14</f>
        <v>0.28235294117647058</v>
      </c>
      <c r="AM14" s="828">
        <f>((HLOOKUP($AE$3,$Z$12:$AK$32,V14,FALSE))-(HLOOKUP($AG$3,$Z$12:$AK$32,V14,FALSE)))/(HLOOKUP($AG$3,$Z$12:$AK$32,V14,FALSE))</f>
        <v>-8.3333333333333329E-2</v>
      </c>
      <c r="AN14" s="811" t="s">
        <v>551</v>
      </c>
      <c r="AO14" s="827" t="s">
        <v>568</v>
      </c>
      <c r="AP14" s="852"/>
      <c r="AQ14" s="809"/>
      <c r="AR14" s="809"/>
      <c r="AS14" s="809"/>
      <c r="AT14" s="809"/>
      <c r="AU14" s="793"/>
      <c r="AV14" s="793"/>
      <c r="AW14" s="767"/>
      <c r="AX14" s="767"/>
      <c r="AY14" s="767"/>
      <c r="AZ14" s="767"/>
      <c r="BA14" s="793"/>
      <c r="BB14" s="793"/>
      <c r="BC14" s="793"/>
      <c r="BD14" s="793"/>
      <c r="BE14" s="793"/>
      <c r="BF14" s="793"/>
      <c r="BG14" s="793"/>
      <c r="BH14" s="793"/>
      <c r="BI14" s="793"/>
      <c r="BJ14" s="793"/>
      <c r="BK14" s="793"/>
      <c r="BL14" s="793"/>
      <c r="BM14" s="793"/>
      <c r="BN14" s="793"/>
      <c r="BO14" s="793"/>
      <c r="BP14" s="793"/>
      <c r="BQ14" s="793"/>
      <c r="BR14" s="793"/>
      <c r="BS14" s="793"/>
      <c r="BT14" s="793"/>
      <c r="BU14" s="793"/>
      <c r="BV14" s="793"/>
      <c r="BW14" s="793"/>
      <c r="BX14" s="793"/>
      <c r="BY14" s="793"/>
    </row>
    <row r="15" spans="1:77" s="863" customFormat="1" ht="26.25" customHeight="1" x14ac:dyDescent="0.2">
      <c r="A15" s="847">
        <v>4</v>
      </c>
      <c r="B15" s="854"/>
      <c r="C15" s="855"/>
      <c r="D15" s="912"/>
      <c r="E15" s="925"/>
      <c r="F15" s="856"/>
      <c r="G15" s="856"/>
      <c r="H15" s="856"/>
      <c r="I15" s="856"/>
      <c r="J15" s="856"/>
      <c r="K15" s="856"/>
      <c r="L15" s="856"/>
      <c r="M15" s="856"/>
      <c r="N15" s="856"/>
      <c r="O15" s="856"/>
      <c r="P15" s="873"/>
      <c r="Q15" s="919" t="e">
        <f t="shared" ref="Q15:Q16" si="0">(SUM(E15:P15))/D15</f>
        <v>#DIV/0!</v>
      </c>
      <c r="R15" s="819" t="e">
        <f>((HLOOKUP($J$3,$E$12:$P$32,A15,FALSE))-(HLOOKUP($L$2,$E$12:$P$32,A15,FALSE)))/(HLOOKUP($L$2,$E$12:$P$32,A15,FALSE))</f>
        <v>#N/A</v>
      </c>
      <c r="S15" s="830"/>
      <c r="T15" s="857"/>
      <c r="U15" s="964"/>
      <c r="V15" s="858">
        <v>4</v>
      </c>
      <c r="W15" s="808" t="s">
        <v>765</v>
      </c>
      <c r="X15" s="851" t="s">
        <v>758</v>
      </c>
      <c r="Y15" s="933">
        <v>0.25</v>
      </c>
      <c r="Z15" s="944">
        <v>0.1</v>
      </c>
      <c r="AA15" s="846">
        <v>0.15</v>
      </c>
      <c r="AB15" s="846">
        <v>0.11</v>
      </c>
      <c r="AC15" s="846">
        <v>0.11</v>
      </c>
      <c r="AD15" s="892"/>
      <c r="AE15" s="892"/>
      <c r="AF15" s="892"/>
      <c r="AG15" s="892"/>
      <c r="AH15" s="892"/>
      <c r="AI15" s="892"/>
      <c r="AJ15" s="892"/>
      <c r="AK15" s="945"/>
      <c r="AL15" s="969">
        <f>((SUMPRODUCT($Z$14:$AK$14,Z15:AK15)/(SUM($Z$14:$AK$14)))/Y15)</f>
        <v>0.48166666666666669</v>
      </c>
      <c r="AM15" s="818">
        <f>((HLOOKUP($AE$3,$Z$12:$AK$32,V15,FALSE))-(HLOOKUP($AG$3,$Z$12:$AK$32,V15,FALSE)))/(HLOOKUP($AG$3,$Z$12:$AK$32,V15,FALSE))</f>
        <v>0</v>
      </c>
      <c r="AN15" s="811" t="s">
        <v>550</v>
      </c>
      <c r="AO15" s="860" t="s">
        <v>570</v>
      </c>
      <c r="AP15" s="852"/>
      <c r="AQ15" s="805"/>
      <c r="AR15" s="805"/>
      <c r="AS15" s="805"/>
      <c r="AT15" s="805"/>
      <c r="AU15" s="861"/>
      <c r="AV15" s="861"/>
      <c r="AW15" s="862"/>
      <c r="AX15" s="862"/>
      <c r="AY15" s="862"/>
      <c r="AZ15" s="862"/>
      <c r="BA15" s="861"/>
      <c r="BB15" s="861"/>
      <c r="BC15" s="861"/>
      <c r="BD15" s="861"/>
      <c r="BE15" s="861"/>
      <c r="BF15" s="861"/>
      <c r="BG15" s="861"/>
      <c r="BH15" s="861"/>
      <c r="BI15" s="861"/>
      <c r="BJ15" s="861"/>
      <c r="BK15" s="861"/>
      <c r="BL15" s="861"/>
      <c r="BM15" s="861"/>
      <c r="BN15" s="861"/>
      <c r="BO15" s="861"/>
      <c r="BP15" s="861"/>
      <c r="BQ15" s="861"/>
      <c r="BR15" s="861"/>
      <c r="BS15" s="861"/>
      <c r="BT15" s="861"/>
      <c r="BU15" s="861"/>
      <c r="BV15" s="861"/>
      <c r="BW15" s="861"/>
      <c r="BX15" s="861"/>
      <c r="BY15" s="861"/>
    </row>
    <row r="16" spans="1:77" s="863" customFormat="1" ht="26.25" customHeight="1" x14ac:dyDescent="0.2">
      <c r="A16" s="847">
        <v>5</v>
      </c>
      <c r="B16" s="854"/>
      <c r="C16" s="855"/>
      <c r="D16" s="912"/>
      <c r="E16" s="925"/>
      <c r="F16" s="856"/>
      <c r="G16" s="856"/>
      <c r="H16" s="856"/>
      <c r="I16" s="856"/>
      <c r="J16" s="856"/>
      <c r="K16" s="856"/>
      <c r="L16" s="856"/>
      <c r="M16" s="856"/>
      <c r="N16" s="856"/>
      <c r="O16" s="856"/>
      <c r="P16" s="873"/>
      <c r="Q16" s="919" t="e">
        <f t="shared" si="0"/>
        <v>#DIV/0!</v>
      </c>
      <c r="R16" s="819" t="e">
        <f>((HLOOKUP($J$3,$E$12:$P$32,A16,FALSE))-(HLOOKUP($L$2,$E$12:$P$32,A16,FALSE)))/(HLOOKUP($L$2,$E$12:$P$32,A16,FALSE))</f>
        <v>#N/A</v>
      </c>
      <c r="S16" s="830"/>
      <c r="T16" s="857"/>
      <c r="U16" s="964"/>
      <c r="V16" s="849">
        <v>5</v>
      </c>
      <c r="W16" s="808" t="s">
        <v>566</v>
      </c>
      <c r="X16" s="826" t="s">
        <v>759</v>
      </c>
      <c r="Y16" s="932">
        <v>10000000</v>
      </c>
      <c r="Z16" s="942">
        <v>700000</v>
      </c>
      <c r="AA16" s="851">
        <v>1000000</v>
      </c>
      <c r="AB16" s="851">
        <v>800000</v>
      </c>
      <c r="AC16" s="851">
        <v>750000</v>
      </c>
      <c r="AD16" s="893"/>
      <c r="AE16" s="893"/>
      <c r="AF16" s="893"/>
      <c r="AG16" s="893"/>
      <c r="AH16" s="893"/>
      <c r="AI16" s="893"/>
      <c r="AJ16" s="893"/>
      <c r="AK16" s="946"/>
      <c r="AL16" s="969">
        <f>(SUM(Z16:AK16))/Y16</f>
        <v>0.32500000000000001</v>
      </c>
      <c r="AM16" s="818">
        <f>((HLOOKUP($AE$3,$Z$12:$AK$32,V16,FALSE))-(HLOOKUP($AG$3,$Z$12:$AK$32,V16,FALSE)))/(HLOOKUP($AG$3,$Z$12:$AK$32,V16,FALSE))</f>
        <v>-6.25E-2</v>
      </c>
      <c r="AN16" s="811" t="s">
        <v>551</v>
      </c>
      <c r="AO16" s="827" t="s">
        <v>569</v>
      </c>
      <c r="AP16" s="852"/>
      <c r="AQ16" s="805"/>
      <c r="AR16" s="805"/>
      <c r="AS16" s="805"/>
      <c r="AT16" s="805"/>
      <c r="AU16" s="861"/>
      <c r="AV16" s="861"/>
      <c r="AW16" s="862"/>
      <c r="AX16" s="862"/>
      <c r="AY16" s="862"/>
      <c r="AZ16" s="862"/>
      <c r="BA16" s="861"/>
      <c r="BB16" s="861"/>
      <c r="BC16" s="861"/>
      <c r="BD16" s="861"/>
      <c r="BE16" s="861"/>
      <c r="BF16" s="861"/>
      <c r="BG16" s="861"/>
      <c r="BH16" s="861"/>
      <c r="BI16" s="861"/>
      <c r="BJ16" s="861"/>
      <c r="BK16" s="861"/>
      <c r="BL16" s="861"/>
      <c r="BM16" s="861"/>
      <c r="BN16" s="861"/>
      <c r="BO16" s="861"/>
      <c r="BP16" s="861"/>
      <c r="BQ16" s="861"/>
      <c r="BR16" s="861"/>
      <c r="BS16" s="861"/>
      <c r="BT16" s="861"/>
      <c r="BU16" s="861"/>
      <c r="BV16" s="861"/>
      <c r="BW16" s="861"/>
      <c r="BX16" s="861"/>
      <c r="BY16" s="861"/>
    </row>
    <row r="17" spans="1:84" s="863" customFormat="1" ht="26.25" customHeight="1" thickBot="1" x14ac:dyDescent="0.25">
      <c r="A17" s="847">
        <v>6</v>
      </c>
      <c r="B17" s="864"/>
      <c r="C17" s="865"/>
      <c r="D17" s="913"/>
      <c r="E17" s="926"/>
      <c r="F17" s="866"/>
      <c r="G17" s="866"/>
      <c r="H17" s="866"/>
      <c r="I17" s="866"/>
      <c r="J17" s="866"/>
      <c r="K17" s="866"/>
      <c r="L17" s="866"/>
      <c r="M17" s="866"/>
      <c r="N17" s="866"/>
      <c r="O17" s="866"/>
      <c r="P17" s="890"/>
      <c r="Q17" s="919" t="e">
        <f>(SUM(E17:P17))/D17</f>
        <v>#DIV/0!</v>
      </c>
      <c r="R17" s="824" t="e">
        <f>((HLOOKUP($J$3,$E$12:$P$32,A17,FALSE))-(HLOOKUP($L$2,$E$12:$P$32,A17,FALSE)))/(HLOOKUP($L$2,$E$12:$P$32,A17,FALSE))</f>
        <v>#N/A</v>
      </c>
      <c r="S17" s="832"/>
      <c r="T17" s="867"/>
      <c r="U17" s="964"/>
      <c r="V17" s="858">
        <v>6</v>
      </c>
      <c r="W17" s="907"/>
      <c r="X17" s="895"/>
      <c r="Y17" s="934"/>
      <c r="Z17" s="947"/>
      <c r="AA17" s="894"/>
      <c r="AB17" s="894"/>
      <c r="AC17" s="894"/>
      <c r="AD17" s="894"/>
      <c r="AE17" s="894"/>
      <c r="AF17" s="894"/>
      <c r="AG17" s="894"/>
      <c r="AH17" s="894"/>
      <c r="AI17" s="894"/>
      <c r="AJ17" s="894"/>
      <c r="AK17" s="948"/>
      <c r="AL17" s="970"/>
      <c r="AM17" s="908"/>
      <c r="AN17" s="909"/>
      <c r="AO17" s="910"/>
      <c r="AP17" s="852"/>
      <c r="AQ17" s="805"/>
      <c r="AR17" s="805"/>
      <c r="AS17" s="805"/>
      <c r="AT17" s="805"/>
      <c r="AU17" s="861"/>
      <c r="AV17" s="861"/>
      <c r="AW17" s="862"/>
      <c r="AX17" s="862"/>
      <c r="AY17" s="862"/>
      <c r="AZ17" s="862"/>
      <c r="BA17" s="861"/>
      <c r="BB17" s="861"/>
      <c r="BC17" s="861"/>
      <c r="BD17" s="861"/>
      <c r="BE17" s="861"/>
      <c r="BF17" s="861"/>
      <c r="BG17" s="861"/>
      <c r="BH17" s="861"/>
      <c r="BI17" s="861"/>
      <c r="BJ17" s="861"/>
      <c r="BK17" s="861"/>
      <c r="BL17" s="861"/>
      <c r="BM17" s="861"/>
      <c r="BN17" s="861"/>
      <c r="BO17" s="861"/>
      <c r="BP17" s="861"/>
      <c r="BQ17" s="861"/>
      <c r="BR17" s="861"/>
      <c r="BS17" s="861"/>
      <c r="BT17" s="861"/>
      <c r="BU17" s="861"/>
      <c r="BV17" s="861"/>
      <c r="BW17" s="861"/>
      <c r="BX17" s="861"/>
      <c r="BY17" s="861"/>
    </row>
    <row r="18" spans="1:84" s="768" customFormat="1" ht="16.5" customHeight="1" thickBot="1" x14ac:dyDescent="0.45">
      <c r="A18" s="847">
        <v>7</v>
      </c>
      <c r="B18" s="1046" t="s">
        <v>72</v>
      </c>
      <c r="C18" s="1047"/>
      <c r="D18" s="1048"/>
      <c r="E18" s="1046"/>
      <c r="F18" s="1047"/>
      <c r="G18" s="1047"/>
      <c r="H18" s="1047"/>
      <c r="I18" s="1047"/>
      <c r="J18" s="1047"/>
      <c r="K18" s="1047"/>
      <c r="L18" s="1047"/>
      <c r="M18" s="1047"/>
      <c r="N18" s="1047"/>
      <c r="O18" s="1047"/>
      <c r="P18" s="1049"/>
      <c r="Q18" s="1050"/>
      <c r="R18" s="1047"/>
      <c r="S18" s="1047"/>
      <c r="T18" s="1049"/>
      <c r="U18" s="965"/>
      <c r="V18" s="849">
        <v>7</v>
      </c>
      <c r="W18" s="1046" t="s">
        <v>72</v>
      </c>
      <c r="X18" s="1047"/>
      <c r="Y18" s="1048"/>
      <c r="Z18" s="1046"/>
      <c r="AA18" s="1047"/>
      <c r="AB18" s="1047"/>
      <c r="AC18" s="1047"/>
      <c r="AD18" s="1047"/>
      <c r="AE18" s="1047"/>
      <c r="AF18" s="1047"/>
      <c r="AG18" s="1047"/>
      <c r="AH18" s="1047"/>
      <c r="AI18" s="1047"/>
      <c r="AJ18" s="1047"/>
      <c r="AK18" s="1049"/>
      <c r="AL18" s="1161"/>
      <c r="AM18" s="1047"/>
      <c r="AN18" s="1047"/>
      <c r="AO18" s="1049"/>
      <c r="AP18" s="870"/>
      <c r="AQ18" s="795"/>
      <c r="AR18" s="795"/>
      <c r="AS18" s="795"/>
      <c r="AT18" s="795"/>
      <c r="AU18" s="871"/>
      <c r="AV18" s="871"/>
      <c r="AW18" s="872"/>
      <c r="AX18" s="872"/>
      <c r="AY18" s="872"/>
      <c r="AZ18" s="872"/>
      <c r="BA18" s="872"/>
      <c r="BB18" s="872"/>
      <c r="BC18" s="872"/>
      <c r="BD18" s="872"/>
      <c r="BE18" s="872"/>
      <c r="BF18" s="872"/>
      <c r="BG18" s="872"/>
      <c r="BH18" s="871"/>
      <c r="BI18" s="871"/>
      <c r="BJ18" s="871"/>
      <c r="BK18" s="871"/>
      <c r="BL18" s="871"/>
      <c r="BM18" s="871"/>
      <c r="BN18" s="871"/>
      <c r="BO18" s="871"/>
      <c r="BP18" s="871"/>
      <c r="BQ18" s="871"/>
      <c r="BR18" s="871"/>
      <c r="BS18" s="871"/>
      <c r="BT18" s="871"/>
      <c r="BU18" s="871"/>
      <c r="BV18" s="871"/>
      <c r="BW18" s="871"/>
      <c r="BX18" s="871"/>
      <c r="BY18" s="871"/>
    </row>
    <row r="19" spans="1:84" s="863" customFormat="1" ht="26.25" customHeight="1" x14ac:dyDescent="0.2">
      <c r="A19" s="847">
        <v>8</v>
      </c>
      <c r="B19" s="848"/>
      <c r="C19" s="856"/>
      <c r="D19" s="914"/>
      <c r="E19" s="927"/>
      <c r="F19" s="856"/>
      <c r="G19" s="856"/>
      <c r="H19" s="856"/>
      <c r="I19" s="856"/>
      <c r="J19" s="856"/>
      <c r="K19" s="856"/>
      <c r="L19" s="856"/>
      <c r="M19" s="856"/>
      <c r="N19" s="856"/>
      <c r="O19" s="856"/>
      <c r="P19" s="873"/>
      <c r="Q19" s="920" t="e">
        <f>(SUM(E19:P19))/D19</f>
        <v>#DIV/0!</v>
      </c>
      <c r="R19" s="825" t="e">
        <f>((HLOOKUP($J$3,$E$12:$P$32,A19,FALSE))-(HLOOKUP($L$2,$E$12:$P$32,A19,FALSE)))/(HLOOKUP($L$2,$E$12:$P$32,A19,FALSE))</f>
        <v>#N/A</v>
      </c>
      <c r="S19" s="856"/>
      <c r="T19" s="873"/>
      <c r="U19" s="964"/>
      <c r="V19" s="858">
        <v>8</v>
      </c>
      <c r="W19" s="850" t="s">
        <v>555</v>
      </c>
      <c r="X19" s="859" t="s">
        <v>760</v>
      </c>
      <c r="Y19" s="935">
        <v>2</v>
      </c>
      <c r="Z19" s="949">
        <v>0</v>
      </c>
      <c r="AA19" s="859">
        <v>0</v>
      </c>
      <c r="AB19" s="859">
        <v>1</v>
      </c>
      <c r="AC19" s="859">
        <v>0</v>
      </c>
      <c r="AD19" s="893"/>
      <c r="AE19" s="893"/>
      <c r="AF19" s="893"/>
      <c r="AG19" s="893"/>
      <c r="AH19" s="893"/>
      <c r="AI19" s="893"/>
      <c r="AJ19" s="893"/>
      <c r="AK19" s="946"/>
      <c r="AL19" s="969">
        <f>(SUM(Z19:AK19))/Y19</f>
        <v>0.5</v>
      </c>
      <c r="AM19" s="825">
        <f>((HLOOKUP($AE$3,$Z$12:$AK$32,V19,FALSE))-(HLOOKUP($AG$3,$Z$12:$AK$32,V19,FALSE)))/(HLOOKUP($AG$3,$Z$12:$AK$32,V19,FALSE))</f>
        <v>-1</v>
      </c>
      <c r="AN19" s="859" t="s">
        <v>550</v>
      </c>
      <c r="AO19" s="874" t="s">
        <v>571</v>
      </c>
      <c r="AP19" s="875"/>
      <c r="AQ19" s="805"/>
      <c r="AR19" s="805"/>
      <c r="AS19" s="805"/>
      <c r="AT19" s="805"/>
      <c r="AU19" s="862"/>
      <c r="AV19" s="861"/>
      <c r="AW19" s="862"/>
      <c r="AX19" s="862"/>
      <c r="AY19" s="862"/>
      <c r="AZ19" s="862"/>
      <c r="BA19" s="862"/>
      <c r="BB19" s="862"/>
      <c r="BC19" s="862"/>
      <c r="BD19" s="862"/>
      <c r="BE19" s="862"/>
      <c r="BF19" s="862"/>
      <c r="BG19" s="862"/>
      <c r="BH19" s="862"/>
      <c r="BI19" s="862"/>
      <c r="BJ19" s="862"/>
      <c r="BK19" s="862"/>
      <c r="BL19" s="862"/>
      <c r="BM19" s="862"/>
      <c r="BN19" s="862"/>
      <c r="BO19" s="862"/>
      <c r="BP19" s="862"/>
      <c r="BQ19" s="862"/>
      <c r="BR19" s="862"/>
      <c r="BS19" s="862"/>
      <c r="BT19" s="862"/>
      <c r="BU19" s="862"/>
      <c r="BV19" s="862"/>
      <c r="BW19" s="862"/>
      <c r="BX19" s="862"/>
      <c r="BY19" s="862"/>
    </row>
    <row r="20" spans="1:84" s="863" customFormat="1" ht="26.25" customHeight="1" x14ac:dyDescent="0.2">
      <c r="A20" s="847">
        <v>9</v>
      </c>
      <c r="B20" s="854"/>
      <c r="C20" s="855"/>
      <c r="D20" s="912"/>
      <c r="E20" s="925"/>
      <c r="F20" s="855"/>
      <c r="G20" s="855"/>
      <c r="H20" s="855"/>
      <c r="I20" s="855"/>
      <c r="J20" s="855"/>
      <c r="K20" s="855"/>
      <c r="L20" s="855"/>
      <c r="M20" s="855"/>
      <c r="N20" s="855"/>
      <c r="O20" s="855"/>
      <c r="P20" s="857"/>
      <c r="Q20" s="920" t="e">
        <f t="shared" ref="Q20:Q22" si="1">(SUM(E20:P20))/D20</f>
        <v>#DIV/0!</v>
      </c>
      <c r="R20" s="819" t="e">
        <f>((HLOOKUP($J$3,$E$12:$P$32,A20,FALSE))-(HLOOKUP($L$2,$E$12:$P$32,A20,FALSE)))/(HLOOKUP($L$2,$E$12:$P$32,A20,FALSE))</f>
        <v>#N/A</v>
      </c>
      <c r="S20" s="856"/>
      <c r="T20" s="857"/>
      <c r="U20" s="964"/>
      <c r="V20" s="849">
        <v>9</v>
      </c>
      <c r="W20" s="808" t="s">
        <v>567</v>
      </c>
      <c r="X20" s="859" t="s">
        <v>760</v>
      </c>
      <c r="Y20" s="932">
        <v>170</v>
      </c>
      <c r="Z20" s="942">
        <v>20</v>
      </c>
      <c r="AA20" s="851">
        <v>10</v>
      </c>
      <c r="AB20" s="851">
        <v>18</v>
      </c>
      <c r="AC20" s="851">
        <v>15</v>
      </c>
      <c r="AD20" s="891"/>
      <c r="AE20" s="891"/>
      <c r="AF20" s="891"/>
      <c r="AG20" s="891"/>
      <c r="AH20" s="891"/>
      <c r="AI20" s="891"/>
      <c r="AJ20" s="891"/>
      <c r="AK20" s="943"/>
      <c r="AL20" s="969">
        <f>(SUM(Z20:AK20))/Y20</f>
        <v>0.37058823529411766</v>
      </c>
      <c r="AM20" s="819">
        <f>((HLOOKUP($AE$3,$Z$12:$AK$32,V20,FALSE))-(HLOOKUP($AG$3,$Z$12:$AK$32,V20,FALSE)))/(HLOOKUP($AG$3,$Z$12:$AK$32,V20,FALSE))</f>
        <v>-0.16666666666666666</v>
      </c>
      <c r="AN20" s="859" t="s">
        <v>550</v>
      </c>
      <c r="AO20" s="874" t="s">
        <v>572</v>
      </c>
      <c r="AP20" s="875"/>
      <c r="AQ20" s="805"/>
      <c r="AR20" s="805"/>
      <c r="AS20" s="805"/>
      <c r="AT20" s="805"/>
      <c r="AU20" s="862"/>
      <c r="AV20" s="861"/>
      <c r="AW20" s="862"/>
      <c r="AX20" s="862"/>
      <c r="AY20" s="862"/>
      <c r="AZ20" s="862"/>
      <c r="BA20" s="862"/>
      <c r="BB20" s="862"/>
      <c r="BC20" s="862"/>
      <c r="BD20" s="862"/>
      <c r="BE20" s="862"/>
      <c r="BF20" s="862"/>
      <c r="BG20" s="862"/>
      <c r="BH20" s="862"/>
      <c r="BI20" s="862"/>
      <c r="BJ20" s="862"/>
      <c r="BK20" s="862"/>
      <c r="BL20" s="862"/>
      <c r="BM20" s="862"/>
      <c r="BN20" s="862"/>
      <c r="BO20" s="862"/>
      <c r="BP20" s="862"/>
      <c r="BQ20" s="862"/>
      <c r="BR20" s="862"/>
      <c r="BS20" s="862"/>
      <c r="BT20" s="862"/>
      <c r="BU20" s="862"/>
      <c r="BV20" s="862"/>
      <c r="BW20" s="862"/>
      <c r="BX20" s="862"/>
      <c r="BY20" s="862"/>
    </row>
    <row r="21" spans="1:84" s="863" customFormat="1" ht="26.25" customHeight="1" x14ac:dyDescent="0.2">
      <c r="A21" s="847">
        <v>10</v>
      </c>
      <c r="B21" s="864"/>
      <c r="C21" s="865"/>
      <c r="D21" s="913"/>
      <c r="E21" s="926"/>
      <c r="F21" s="865"/>
      <c r="G21" s="865"/>
      <c r="H21" s="865"/>
      <c r="I21" s="865"/>
      <c r="J21" s="865"/>
      <c r="K21" s="865"/>
      <c r="L21" s="865"/>
      <c r="M21" s="865"/>
      <c r="N21" s="865"/>
      <c r="O21" s="865"/>
      <c r="P21" s="867"/>
      <c r="Q21" s="920" t="e">
        <f t="shared" si="1"/>
        <v>#DIV/0!</v>
      </c>
      <c r="R21" s="819" t="e">
        <f>((HLOOKUP($J$3,$E$12:$P$32,A21,FALSE))-(HLOOKUP($L$2,$E$12:$P$32,A21,FALSE)))/(HLOOKUP($L$2,$E$12:$P$32,A21,FALSE))</f>
        <v>#N/A</v>
      </c>
      <c r="S21" s="856"/>
      <c r="T21" s="867"/>
      <c r="U21" s="964"/>
      <c r="V21" s="858">
        <v>10</v>
      </c>
      <c r="W21" s="815" t="s">
        <v>559</v>
      </c>
      <c r="X21" s="868" t="s">
        <v>761</v>
      </c>
      <c r="Y21" s="936">
        <v>5</v>
      </c>
      <c r="Z21" s="950">
        <v>1</v>
      </c>
      <c r="AA21" s="868">
        <v>0</v>
      </c>
      <c r="AB21" s="868">
        <v>1</v>
      </c>
      <c r="AC21" s="868">
        <v>0</v>
      </c>
      <c r="AD21" s="895"/>
      <c r="AE21" s="895"/>
      <c r="AF21" s="895"/>
      <c r="AG21" s="895"/>
      <c r="AH21" s="895"/>
      <c r="AI21" s="895"/>
      <c r="AJ21" s="895"/>
      <c r="AK21" s="910"/>
      <c r="AL21" s="969">
        <f t="shared" ref="AL21" si="2">(SUM(Z21:AK21))/Y21</f>
        <v>0.4</v>
      </c>
      <c r="AM21" s="819">
        <f>((HLOOKUP($AE$3,$Z$12:$AK$32,V21,FALSE))-(HLOOKUP($AG$3,$Z$12:$AK$32,V21,FALSE)))/(HLOOKUP($AG$3,$Z$12:$AK$32,V21,FALSE))</f>
        <v>-1</v>
      </c>
      <c r="AN21" s="859" t="s">
        <v>550</v>
      </c>
      <c r="AO21" s="874" t="s">
        <v>571</v>
      </c>
      <c r="AP21" s="875"/>
      <c r="AQ21" s="805"/>
      <c r="AR21" s="805"/>
      <c r="AS21" s="805"/>
      <c r="AT21" s="805"/>
      <c r="AU21" s="862"/>
      <c r="AV21" s="861"/>
      <c r="AW21" s="862"/>
      <c r="AX21" s="862"/>
      <c r="AY21" s="862"/>
      <c r="AZ21" s="862"/>
      <c r="BA21" s="862"/>
      <c r="BB21" s="862"/>
      <c r="BC21" s="862"/>
      <c r="BD21" s="862"/>
      <c r="BE21" s="862"/>
      <c r="BF21" s="862"/>
      <c r="BG21" s="862"/>
      <c r="BH21" s="862"/>
      <c r="BI21" s="862"/>
      <c r="BJ21" s="862"/>
      <c r="BK21" s="862"/>
      <c r="BL21" s="862"/>
      <c r="BM21" s="862"/>
      <c r="BN21" s="862"/>
      <c r="BO21" s="862"/>
      <c r="BP21" s="862"/>
      <c r="BQ21" s="862"/>
      <c r="BR21" s="862"/>
      <c r="BS21" s="862"/>
      <c r="BT21" s="862"/>
      <c r="BU21" s="862"/>
      <c r="BV21" s="862"/>
      <c r="BW21" s="862"/>
      <c r="BX21" s="862"/>
      <c r="BY21" s="862"/>
    </row>
    <row r="22" spans="1:84" s="863" customFormat="1" ht="26.25" customHeight="1" thickBot="1" x14ac:dyDescent="0.25">
      <c r="A22" s="847">
        <v>11</v>
      </c>
      <c r="B22" s="864"/>
      <c r="C22" s="865"/>
      <c r="D22" s="913"/>
      <c r="E22" s="926"/>
      <c r="F22" s="865"/>
      <c r="G22" s="865"/>
      <c r="H22" s="865"/>
      <c r="I22" s="865"/>
      <c r="J22" s="865"/>
      <c r="K22" s="865"/>
      <c r="L22" s="865"/>
      <c r="M22" s="865"/>
      <c r="N22" s="865"/>
      <c r="O22" s="865"/>
      <c r="P22" s="867"/>
      <c r="Q22" s="920" t="e">
        <f t="shared" si="1"/>
        <v>#DIV/0!</v>
      </c>
      <c r="R22" s="824" t="e">
        <f>((HLOOKUP($J$3,$E$12:$P$32,A22,FALSE))-(HLOOKUP($L$2,$E$12:$P$32,A22,FALSE)))/(HLOOKUP($L$2,$E$12:$P$32,A22,FALSE))</f>
        <v>#N/A</v>
      </c>
      <c r="S22" s="866"/>
      <c r="T22" s="867"/>
      <c r="U22" s="964"/>
      <c r="V22" s="849">
        <v>11</v>
      </c>
      <c r="W22" s="815" t="s">
        <v>556</v>
      </c>
      <c r="X22" s="868" t="s">
        <v>761</v>
      </c>
      <c r="Y22" s="936">
        <v>10</v>
      </c>
      <c r="Z22" s="950">
        <v>0</v>
      </c>
      <c r="AA22" s="868">
        <v>1</v>
      </c>
      <c r="AB22" s="868">
        <v>1</v>
      </c>
      <c r="AC22" s="868">
        <v>2</v>
      </c>
      <c r="AD22" s="895"/>
      <c r="AE22" s="895"/>
      <c r="AF22" s="895"/>
      <c r="AG22" s="895"/>
      <c r="AH22" s="895"/>
      <c r="AI22" s="895"/>
      <c r="AJ22" s="895"/>
      <c r="AK22" s="910"/>
      <c r="AL22" s="969">
        <f>(SUM(Z22:AK22))/Y22</f>
        <v>0.4</v>
      </c>
      <c r="AM22" s="824">
        <f>((HLOOKUP($AE$3,$Z$12:$AK$32,V22,FALSE))-(HLOOKUP($AG$3,$Z$12:$AK$32,V22,FALSE)))/(HLOOKUP($AG$3,$Z$12:$AK$32,V22,FALSE))</f>
        <v>1</v>
      </c>
      <c r="AN22" s="869" t="s">
        <v>550</v>
      </c>
      <c r="AO22" s="874" t="s">
        <v>571</v>
      </c>
      <c r="AP22" s="875"/>
      <c r="AQ22" s="805"/>
      <c r="AR22" s="805"/>
      <c r="AS22" s="805"/>
      <c r="AT22" s="805"/>
      <c r="AU22" s="862"/>
      <c r="AV22" s="861"/>
      <c r="AW22" s="862"/>
      <c r="AX22" s="862"/>
      <c r="AY22" s="862"/>
      <c r="AZ22" s="862"/>
      <c r="BA22" s="862"/>
      <c r="BB22" s="862"/>
      <c r="BC22" s="862"/>
      <c r="BD22" s="862"/>
      <c r="BE22" s="862"/>
      <c r="BF22" s="862"/>
      <c r="BG22" s="862"/>
      <c r="BH22" s="862"/>
      <c r="BI22" s="862"/>
      <c r="BJ22" s="862"/>
      <c r="BK22" s="862"/>
      <c r="BL22" s="862"/>
      <c r="BM22" s="862"/>
      <c r="BN22" s="862"/>
      <c r="BO22" s="862"/>
      <c r="BP22" s="862"/>
      <c r="BQ22" s="862"/>
      <c r="BR22" s="862"/>
      <c r="BS22" s="862"/>
      <c r="BT22" s="862"/>
      <c r="BU22" s="862"/>
      <c r="BV22" s="862"/>
      <c r="BW22" s="862"/>
      <c r="BX22" s="862"/>
      <c r="BY22" s="862"/>
    </row>
    <row r="23" spans="1:84" s="768" customFormat="1" ht="15.75" customHeight="1" thickBot="1" x14ac:dyDescent="0.45">
      <c r="A23" s="847">
        <v>12</v>
      </c>
      <c r="B23" s="1046" t="s">
        <v>547</v>
      </c>
      <c r="C23" s="1047"/>
      <c r="D23" s="1048"/>
      <c r="E23" s="1046"/>
      <c r="F23" s="1047"/>
      <c r="G23" s="1047"/>
      <c r="H23" s="1047"/>
      <c r="I23" s="1047"/>
      <c r="J23" s="1047"/>
      <c r="K23" s="1047"/>
      <c r="L23" s="1047"/>
      <c r="M23" s="1047"/>
      <c r="N23" s="1047"/>
      <c r="O23" s="1047"/>
      <c r="P23" s="1049"/>
      <c r="Q23" s="1050"/>
      <c r="R23" s="1047"/>
      <c r="S23" s="1047"/>
      <c r="T23" s="1049"/>
      <c r="U23" s="965"/>
      <c r="V23" s="858">
        <v>12</v>
      </c>
      <c r="W23" s="1046" t="s">
        <v>547</v>
      </c>
      <c r="X23" s="1047"/>
      <c r="Y23" s="1048"/>
      <c r="Z23" s="1046"/>
      <c r="AA23" s="1047"/>
      <c r="AB23" s="1047"/>
      <c r="AC23" s="1047"/>
      <c r="AD23" s="1047"/>
      <c r="AE23" s="1047"/>
      <c r="AF23" s="1047"/>
      <c r="AG23" s="1047"/>
      <c r="AH23" s="1047"/>
      <c r="AI23" s="1047"/>
      <c r="AJ23" s="1047"/>
      <c r="AK23" s="1049"/>
      <c r="AL23" s="1161"/>
      <c r="AM23" s="1047"/>
      <c r="AN23" s="1047"/>
      <c r="AO23" s="1049"/>
      <c r="AP23" s="876"/>
      <c r="AQ23" s="795"/>
      <c r="AR23" s="795"/>
      <c r="AS23" s="795"/>
      <c r="AT23" s="795"/>
      <c r="AU23" s="877"/>
      <c r="AV23" s="878"/>
      <c r="AW23" s="877"/>
      <c r="AX23" s="877"/>
      <c r="AY23" s="877"/>
      <c r="AZ23" s="877"/>
      <c r="BA23" s="877"/>
      <c r="BB23" s="877"/>
      <c r="BC23" s="877"/>
      <c r="BD23" s="877"/>
      <c r="BE23" s="877"/>
      <c r="BF23" s="877"/>
      <c r="BG23" s="877"/>
      <c r="BH23" s="877"/>
      <c r="BI23" s="877"/>
      <c r="BJ23" s="877"/>
      <c r="BK23" s="877"/>
      <c r="BL23" s="877"/>
      <c r="BM23" s="877"/>
      <c r="BN23" s="877"/>
      <c r="BO23" s="877"/>
      <c r="BP23" s="877"/>
      <c r="BQ23" s="877"/>
      <c r="BR23" s="877"/>
      <c r="BS23" s="877"/>
      <c r="BT23" s="877"/>
      <c r="BU23" s="877"/>
      <c r="BV23" s="877"/>
      <c r="BW23" s="877"/>
      <c r="BX23" s="877"/>
      <c r="BY23" s="877"/>
    </row>
    <row r="24" spans="1:84" s="863" customFormat="1" ht="26.25" customHeight="1" x14ac:dyDescent="0.25">
      <c r="A24" s="847">
        <v>13</v>
      </c>
      <c r="B24" s="848"/>
      <c r="C24" s="838"/>
      <c r="D24" s="915"/>
      <c r="E24" s="848"/>
      <c r="F24" s="838"/>
      <c r="G24" s="838"/>
      <c r="H24" s="838"/>
      <c r="I24" s="838"/>
      <c r="J24" s="838"/>
      <c r="K24" s="838"/>
      <c r="L24" s="838"/>
      <c r="M24" s="838"/>
      <c r="N24" s="838"/>
      <c r="O24" s="838"/>
      <c r="P24" s="879"/>
      <c r="Q24" s="921" t="e">
        <f>(SUM(E24:P24))/D24</f>
        <v>#DIV/0!</v>
      </c>
      <c r="R24" s="825" t="e">
        <f>((HLOOKUP($J$3,$E$12:$P$32,A24,FALSE))-(HLOOKUP($L$2,$E$12:$P$32,A24,FALSE)))/(HLOOKUP($L$2,$E$12:$P$32,A24,FALSE))</f>
        <v>#N/A</v>
      </c>
      <c r="S24" s="856"/>
      <c r="T24" s="879"/>
      <c r="U24" s="966"/>
      <c r="V24" s="849">
        <v>13</v>
      </c>
      <c r="W24" s="850" t="s">
        <v>563</v>
      </c>
      <c r="X24" s="884" t="s">
        <v>762</v>
      </c>
      <c r="Y24" s="937">
        <v>0.01</v>
      </c>
      <c r="Z24" s="951">
        <v>0.03</v>
      </c>
      <c r="AA24" s="887">
        <v>0.01</v>
      </c>
      <c r="AB24" s="887">
        <v>0.02</v>
      </c>
      <c r="AC24" s="887">
        <v>0.01</v>
      </c>
      <c r="AD24" s="896"/>
      <c r="AE24" s="896"/>
      <c r="AF24" s="896"/>
      <c r="AG24" s="896"/>
      <c r="AH24" s="896"/>
      <c r="AI24" s="896"/>
      <c r="AJ24" s="896"/>
      <c r="AK24" s="952"/>
      <c r="AL24" s="971">
        <f>((SUMPRODUCT($Z$16:$AK$16,Z24:AK24)/(SUM($Z$16:$AK$16)))/Y24)</f>
        <v>1.676923076923077</v>
      </c>
      <c r="AM24" s="825">
        <f>((HLOOKUP($AE$3,$Z$12:$AK$32,V24,FALSE))-(HLOOKUP($AG$3,$Z$12:$AK$32,V24,FALSE)))/(HLOOKUP($AG$3,$Z$12:$AK$32,V24,FALSE))</f>
        <v>-0.5</v>
      </c>
      <c r="AN24" s="859" t="s">
        <v>561</v>
      </c>
      <c r="AO24" s="880" t="s">
        <v>573</v>
      </c>
      <c r="AP24" s="805"/>
      <c r="AQ24" s="809"/>
      <c r="AR24" s="809"/>
      <c r="AS24" s="809"/>
      <c r="AT24" s="809"/>
      <c r="AU24" s="809"/>
      <c r="AV24" s="809"/>
      <c r="AW24" s="809"/>
      <c r="AX24" s="809"/>
      <c r="AY24" s="809"/>
      <c r="AZ24" s="809"/>
      <c r="BA24" s="809"/>
      <c r="BB24" s="809"/>
      <c r="BC24" s="809"/>
      <c r="BD24" s="809"/>
      <c r="BE24" s="809"/>
      <c r="BF24" s="809"/>
      <c r="BG24" s="809"/>
      <c r="BH24" s="809"/>
      <c r="BI24" s="809"/>
      <c r="BJ24" s="809"/>
      <c r="BK24" s="809"/>
      <c r="BL24" s="809"/>
      <c r="BM24" s="809"/>
      <c r="BN24" s="809"/>
      <c r="BO24" s="809"/>
      <c r="BP24" s="809"/>
      <c r="BQ24" s="809"/>
      <c r="BR24" s="809"/>
      <c r="BS24" s="809"/>
      <c r="BT24" s="809"/>
      <c r="BU24" s="809"/>
      <c r="BV24" s="809"/>
      <c r="BW24" s="809"/>
      <c r="BX24" s="809"/>
      <c r="BY24" s="809"/>
    </row>
    <row r="25" spans="1:84" s="863" customFormat="1" ht="26.25" customHeight="1" x14ac:dyDescent="0.25">
      <c r="A25" s="847">
        <v>14</v>
      </c>
      <c r="B25" s="854"/>
      <c r="C25" s="840"/>
      <c r="D25" s="916"/>
      <c r="E25" s="928"/>
      <c r="F25" s="833"/>
      <c r="G25" s="833"/>
      <c r="H25" s="833"/>
      <c r="I25" s="833"/>
      <c r="J25" s="833"/>
      <c r="K25" s="833"/>
      <c r="L25" s="833"/>
      <c r="M25" s="833"/>
      <c r="N25" s="833"/>
      <c r="O25" s="833"/>
      <c r="P25" s="836"/>
      <c r="Q25" s="921" t="e">
        <f t="shared" ref="Q25:Q27" si="3">(SUM(E25:P25))/D25</f>
        <v>#DIV/0!</v>
      </c>
      <c r="R25" s="819" t="e">
        <f>((HLOOKUP($J$3,$E$12:$P$32,A25,FALSE))-(HLOOKUP($L$2,$E$12:$P$32,A25,FALSE)))/(HLOOKUP($L$2,$E$12:$P$32,A25,FALSE))</f>
        <v>#N/A</v>
      </c>
      <c r="S25" s="856"/>
      <c r="T25" s="836"/>
      <c r="U25" s="967"/>
      <c r="V25" s="858">
        <v>14</v>
      </c>
      <c r="W25" s="808" t="s">
        <v>564</v>
      </c>
      <c r="X25" s="884" t="s">
        <v>762</v>
      </c>
      <c r="Y25" s="938">
        <v>0.05</v>
      </c>
      <c r="Z25" s="953">
        <v>0.06</v>
      </c>
      <c r="AA25" s="888">
        <v>0.05</v>
      </c>
      <c r="AB25" s="888">
        <v>0.03</v>
      </c>
      <c r="AC25" s="888">
        <v>0.05</v>
      </c>
      <c r="AD25" s="897"/>
      <c r="AE25" s="897"/>
      <c r="AF25" s="897"/>
      <c r="AG25" s="897"/>
      <c r="AH25" s="897"/>
      <c r="AI25" s="897"/>
      <c r="AJ25" s="897"/>
      <c r="AK25" s="954"/>
      <c r="AL25" s="971">
        <f>((SUMPRODUCT($Z$16:$AK$16,Z25:AK25)/(SUM($Z$16:$AK$16)))/Y25)</f>
        <v>0.94461538461538452</v>
      </c>
      <c r="AM25" s="819">
        <f>((HLOOKUP($AE$3,$Z$12:$AK$32,V25,FALSE))-(HLOOKUP($AG$3,$Z$12:$AK$32,V25,FALSE)))/(HLOOKUP($AG$3,$Z$12:$AK$32,V25,FALSE))</f>
        <v>0.66666666666666685</v>
      </c>
      <c r="AN25" s="859" t="s">
        <v>550</v>
      </c>
      <c r="AO25" s="874" t="s">
        <v>574</v>
      </c>
      <c r="AP25" s="805"/>
      <c r="AQ25" s="809"/>
      <c r="AR25" s="809"/>
      <c r="AS25" s="809"/>
      <c r="AT25" s="809"/>
      <c r="AU25" s="809"/>
      <c r="AV25" s="809"/>
      <c r="AW25" s="809"/>
      <c r="AX25" s="809"/>
      <c r="AY25" s="809"/>
      <c r="AZ25" s="809"/>
      <c r="BA25" s="809"/>
      <c r="BB25" s="767"/>
      <c r="BC25" s="767"/>
      <c r="BD25" s="767"/>
      <c r="BE25" s="767"/>
      <c r="BF25" s="767"/>
      <c r="BG25" s="767"/>
      <c r="BH25" s="767"/>
      <c r="BI25" s="767"/>
      <c r="BJ25" s="767"/>
      <c r="BK25" s="767"/>
      <c r="BL25" s="767"/>
      <c r="BM25" s="767"/>
      <c r="BN25" s="767"/>
      <c r="BO25" s="767"/>
      <c r="BP25" s="767"/>
      <c r="BQ25" s="767"/>
      <c r="BR25" s="767"/>
      <c r="BS25" s="767"/>
      <c r="BT25" s="767"/>
      <c r="BU25" s="767"/>
      <c r="BV25" s="767"/>
      <c r="BW25" s="767"/>
      <c r="BX25" s="767"/>
      <c r="BY25" s="767"/>
      <c r="BZ25" s="767"/>
      <c r="CA25" s="767"/>
      <c r="CB25" s="767"/>
      <c r="CC25" s="767"/>
      <c r="CD25" s="767"/>
      <c r="CE25" s="767"/>
    </row>
    <row r="26" spans="1:84" s="863" customFormat="1" ht="26.25" customHeight="1" x14ac:dyDescent="0.25">
      <c r="A26" s="847">
        <v>15</v>
      </c>
      <c r="B26" s="864"/>
      <c r="C26" s="835"/>
      <c r="D26" s="917"/>
      <c r="E26" s="929"/>
      <c r="F26" s="834"/>
      <c r="G26" s="834"/>
      <c r="H26" s="834"/>
      <c r="I26" s="834"/>
      <c r="J26" s="834"/>
      <c r="K26" s="834"/>
      <c r="L26" s="834"/>
      <c r="M26" s="834"/>
      <c r="N26" s="834"/>
      <c r="O26" s="834"/>
      <c r="P26" s="837"/>
      <c r="Q26" s="921" t="e">
        <f t="shared" si="3"/>
        <v>#DIV/0!</v>
      </c>
      <c r="R26" s="819" t="e">
        <f>((HLOOKUP($J$3,$E$12:$P$32,A26,FALSE))-(HLOOKUP($L$2,$E$12:$P$32,A26,FALSE)))/(HLOOKUP($L$2,$E$12:$P$32,A26,FALSE))</f>
        <v>#N/A</v>
      </c>
      <c r="S26" s="856"/>
      <c r="T26" s="837"/>
      <c r="U26" s="967"/>
      <c r="V26" s="849">
        <v>15</v>
      </c>
      <c r="W26" s="815" t="s">
        <v>565</v>
      </c>
      <c r="X26" s="884" t="s">
        <v>762</v>
      </c>
      <c r="Y26" s="932">
        <v>500000</v>
      </c>
      <c r="Z26" s="942">
        <v>38500</v>
      </c>
      <c r="AA26" s="851">
        <v>55000</v>
      </c>
      <c r="AB26" s="851">
        <v>44000</v>
      </c>
      <c r="AC26" s="851">
        <v>41250</v>
      </c>
      <c r="AD26" s="898"/>
      <c r="AE26" s="898"/>
      <c r="AF26" s="898"/>
      <c r="AG26" s="898"/>
      <c r="AH26" s="898"/>
      <c r="AI26" s="898"/>
      <c r="AJ26" s="898"/>
      <c r="AK26" s="955"/>
      <c r="AL26" s="971">
        <f t="shared" ref="AL26" si="4">(SUM(Z26:AK26))/Y26</f>
        <v>0.35749999999999998</v>
      </c>
      <c r="AM26" s="819">
        <f>((HLOOKUP($AE$3,$Z$12:$AK$32,V26,FALSE))-(HLOOKUP($AG$3,$Z$12:$AK$32,V26,FALSE)))/(HLOOKUP($AG$3,$Z$12:$AK$32,V26,FALSE))</f>
        <v>-6.25E-2</v>
      </c>
      <c r="AN26" s="859" t="s">
        <v>561</v>
      </c>
      <c r="AO26" s="889" t="s">
        <v>575</v>
      </c>
      <c r="AP26" s="805"/>
      <c r="AQ26" s="809"/>
      <c r="AR26" s="809"/>
      <c r="AS26" s="809"/>
      <c r="AT26" s="809"/>
      <c r="AU26" s="809"/>
      <c r="AV26" s="809"/>
      <c r="AW26" s="809"/>
      <c r="AX26" s="809"/>
      <c r="AY26" s="809"/>
      <c r="AZ26" s="809"/>
      <c r="BA26" s="809"/>
      <c r="BB26" s="767"/>
      <c r="BC26" s="767"/>
      <c r="BD26" s="767"/>
      <c r="BE26" s="767"/>
      <c r="BF26" s="767"/>
      <c r="BG26" s="767"/>
      <c r="BH26" s="767"/>
      <c r="BI26" s="767"/>
      <c r="BJ26" s="767"/>
      <c r="BK26" s="767"/>
      <c r="BL26" s="767"/>
      <c r="BM26" s="767"/>
      <c r="BN26" s="767"/>
      <c r="BO26" s="767"/>
      <c r="BP26" s="767"/>
      <c r="BQ26" s="767"/>
      <c r="BR26" s="767"/>
      <c r="BS26" s="767"/>
      <c r="BT26" s="767"/>
      <c r="BU26" s="767"/>
      <c r="BV26" s="767"/>
      <c r="BW26" s="767"/>
      <c r="BX26" s="767"/>
      <c r="BY26" s="767"/>
      <c r="BZ26" s="767"/>
      <c r="CA26" s="767"/>
      <c r="CB26" s="767"/>
      <c r="CC26" s="767"/>
      <c r="CD26" s="767"/>
      <c r="CE26" s="767"/>
    </row>
    <row r="27" spans="1:84" s="863" customFormat="1" ht="26.25" customHeight="1" thickBot="1" x14ac:dyDescent="0.25">
      <c r="A27" s="847">
        <v>16</v>
      </c>
      <c r="B27" s="864"/>
      <c r="C27" s="835"/>
      <c r="D27" s="917"/>
      <c r="E27" s="929"/>
      <c r="F27" s="834"/>
      <c r="G27" s="834"/>
      <c r="H27" s="834"/>
      <c r="I27" s="834"/>
      <c r="J27" s="834"/>
      <c r="K27" s="834"/>
      <c r="L27" s="834"/>
      <c r="M27" s="834"/>
      <c r="N27" s="834"/>
      <c r="O27" s="834"/>
      <c r="P27" s="837"/>
      <c r="Q27" s="921" t="e">
        <f t="shared" si="3"/>
        <v>#DIV/0!</v>
      </c>
      <c r="R27" s="824" t="e">
        <f>((HLOOKUP($J$3,$E$12:$P$32,A27,FALSE))-(HLOOKUP($L$2,$E$12:$P$32,A27,FALSE)))/(HLOOKUP($L$2,$E$12:$P$32,A27,FALSE))</f>
        <v>#N/A</v>
      </c>
      <c r="S27" s="866"/>
      <c r="T27" s="837"/>
      <c r="U27" s="967"/>
      <c r="V27" s="858">
        <v>16</v>
      </c>
      <c r="W27" s="815"/>
      <c r="X27" s="885"/>
      <c r="Y27" s="939"/>
      <c r="Z27" s="956"/>
      <c r="AA27" s="803"/>
      <c r="AB27" s="803"/>
      <c r="AC27" s="803"/>
      <c r="AD27" s="898"/>
      <c r="AE27" s="898"/>
      <c r="AF27" s="898"/>
      <c r="AG27" s="898"/>
      <c r="AH27" s="898"/>
      <c r="AI27" s="898"/>
      <c r="AJ27" s="898"/>
      <c r="AK27" s="955"/>
      <c r="AL27" s="971"/>
      <c r="AM27" s="824"/>
      <c r="AN27" s="905"/>
      <c r="AO27" s="906"/>
      <c r="AP27" s="805"/>
      <c r="AQ27" s="805"/>
      <c r="AR27" s="805"/>
      <c r="AS27" s="805"/>
      <c r="AT27" s="805"/>
      <c r="AU27" s="805"/>
      <c r="AV27" s="805"/>
      <c r="AW27" s="805"/>
      <c r="AX27" s="805"/>
      <c r="AY27" s="805"/>
      <c r="AZ27" s="805"/>
      <c r="BA27" s="805"/>
      <c r="BB27" s="794"/>
      <c r="BC27" s="794"/>
      <c r="BD27" s="794"/>
      <c r="BE27" s="794"/>
      <c r="BF27" s="794"/>
      <c r="BG27" s="794"/>
      <c r="BH27" s="794"/>
      <c r="BI27" s="794"/>
      <c r="BJ27" s="794"/>
      <c r="BK27" s="794"/>
      <c r="BL27" s="794"/>
      <c r="BM27" s="794"/>
      <c r="BN27" s="794"/>
      <c r="BO27" s="794"/>
      <c r="BP27" s="794"/>
      <c r="BQ27" s="794"/>
      <c r="BR27" s="794"/>
      <c r="BS27" s="794"/>
      <c r="BT27" s="794"/>
      <c r="BU27" s="794"/>
      <c r="BV27" s="794"/>
      <c r="BW27" s="794"/>
      <c r="BX27" s="794"/>
      <c r="BY27" s="794"/>
      <c r="BZ27" s="881"/>
      <c r="CA27" s="881"/>
      <c r="CB27" s="881"/>
      <c r="CC27" s="881"/>
      <c r="CD27" s="881"/>
      <c r="CE27" s="881"/>
      <c r="CF27" s="882"/>
    </row>
    <row r="28" spans="1:84" s="768" customFormat="1" ht="30.75" customHeight="1" thickBot="1" x14ac:dyDescent="0.3">
      <c r="A28" s="847">
        <v>17</v>
      </c>
      <c r="B28" s="1046" t="s">
        <v>548</v>
      </c>
      <c r="C28" s="1047"/>
      <c r="D28" s="1048"/>
      <c r="E28" s="1046"/>
      <c r="F28" s="1047"/>
      <c r="G28" s="1047"/>
      <c r="H28" s="1047"/>
      <c r="I28" s="1047"/>
      <c r="J28" s="1047"/>
      <c r="K28" s="1047"/>
      <c r="L28" s="1047"/>
      <c r="M28" s="1047"/>
      <c r="N28" s="1047"/>
      <c r="O28" s="1047"/>
      <c r="P28" s="1049"/>
      <c r="Q28" s="1050"/>
      <c r="R28" s="1047"/>
      <c r="S28" s="1047"/>
      <c r="T28" s="1049"/>
      <c r="U28" s="965"/>
      <c r="V28" s="849">
        <v>17</v>
      </c>
      <c r="W28" s="1046" t="s">
        <v>548</v>
      </c>
      <c r="X28" s="1047"/>
      <c r="Y28" s="1048"/>
      <c r="Z28" s="1046"/>
      <c r="AA28" s="1047"/>
      <c r="AB28" s="1047"/>
      <c r="AC28" s="1047"/>
      <c r="AD28" s="1047"/>
      <c r="AE28" s="1047"/>
      <c r="AF28" s="1047"/>
      <c r="AG28" s="1047"/>
      <c r="AH28" s="1047"/>
      <c r="AI28" s="1047"/>
      <c r="AJ28" s="1047"/>
      <c r="AK28" s="1049"/>
      <c r="AL28" s="1161"/>
      <c r="AM28" s="1047"/>
      <c r="AN28" s="1047"/>
      <c r="AO28" s="1049"/>
      <c r="AP28" s="795"/>
      <c r="AQ28" s="795"/>
      <c r="AR28" s="795"/>
      <c r="AS28" s="795"/>
      <c r="AT28" s="795"/>
      <c r="AU28" s="795"/>
      <c r="AV28" s="795"/>
      <c r="AW28" s="795"/>
      <c r="AX28" s="795"/>
      <c r="AY28" s="795"/>
      <c r="AZ28" s="795"/>
      <c r="BA28" s="795"/>
      <c r="BB28" s="794"/>
      <c r="BC28" s="794"/>
      <c r="BD28" s="794"/>
      <c r="BE28" s="794"/>
      <c r="BF28" s="794"/>
      <c r="BG28" s="794"/>
      <c r="BH28" s="794"/>
      <c r="BI28" s="794"/>
      <c r="BJ28" s="794"/>
      <c r="BK28" s="794"/>
      <c r="BL28" s="794"/>
      <c r="BM28" s="794"/>
      <c r="BN28" s="794"/>
      <c r="BO28" s="794"/>
      <c r="BP28" s="794"/>
      <c r="BQ28" s="794"/>
      <c r="BR28" s="794"/>
      <c r="BS28" s="794"/>
      <c r="BT28" s="794"/>
      <c r="BU28" s="794"/>
      <c r="BV28" s="794"/>
      <c r="BW28" s="794"/>
      <c r="BX28" s="794"/>
      <c r="BY28" s="794"/>
    </row>
    <row r="29" spans="1:84" s="863" customFormat="1" ht="26.25" customHeight="1" x14ac:dyDescent="0.25">
      <c r="A29" s="847">
        <v>18</v>
      </c>
      <c r="B29" s="848"/>
      <c r="C29" s="838"/>
      <c r="D29" s="915"/>
      <c r="E29" s="930"/>
      <c r="F29" s="839"/>
      <c r="G29" s="839"/>
      <c r="H29" s="839"/>
      <c r="I29" s="839"/>
      <c r="J29" s="839"/>
      <c r="K29" s="839"/>
      <c r="L29" s="839"/>
      <c r="M29" s="839"/>
      <c r="N29" s="839"/>
      <c r="O29" s="839"/>
      <c r="P29" s="844"/>
      <c r="Q29" s="922" t="e">
        <f>(SUM(E29:P29))/D29</f>
        <v>#DIV/0!</v>
      </c>
      <c r="R29" s="825" t="e">
        <f>((HLOOKUP($J$3,$E$12:$P$32,A29,FALSE))-(HLOOKUP($L$2,$E$12:$P$32,A29,FALSE)))/(HLOOKUP($L$2,$E$12:$P$32,A29,FALSE))</f>
        <v>#N/A</v>
      </c>
      <c r="S29" s="856"/>
      <c r="T29" s="844"/>
      <c r="U29" s="967"/>
      <c r="V29" s="858">
        <v>18</v>
      </c>
      <c r="W29" s="850" t="s">
        <v>766</v>
      </c>
      <c r="X29" s="884" t="s">
        <v>763</v>
      </c>
      <c r="Y29" s="1164">
        <v>0.04</v>
      </c>
      <c r="Z29" s="1165">
        <v>0</v>
      </c>
      <c r="AA29" s="1166">
        <v>0</v>
      </c>
      <c r="AB29" s="1166">
        <v>0</v>
      </c>
      <c r="AC29" s="1166">
        <v>3.3333333333333333E-2</v>
      </c>
      <c r="AD29" s="899"/>
      <c r="AE29" s="899"/>
      <c r="AF29" s="899"/>
      <c r="AG29" s="899"/>
      <c r="AH29" s="899"/>
      <c r="AI29" s="899"/>
      <c r="AJ29" s="899"/>
      <c r="AK29" s="957"/>
      <c r="AL29" s="972">
        <f>(SUM(Z29:AK29))/Y29</f>
        <v>0.83333333333333326</v>
      </c>
      <c r="AM29" s="825" t="e">
        <f>((HLOOKUP($AE$3,$Z$12:$AK$32,V29,FALSE))-(HLOOKUP($AG$3,$Z$12:$AK$32,V29,FALSE)))/(HLOOKUP($AG$3,$Z$12:$AK$32,V29,FALSE))</f>
        <v>#DIV/0!</v>
      </c>
      <c r="AN29" s="859" t="s">
        <v>550</v>
      </c>
      <c r="AO29" s="874" t="s">
        <v>767</v>
      </c>
      <c r="AP29" s="805"/>
      <c r="AQ29" s="805"/>
      <c r="AR29" s="805"/>
      <c r="AS29" s="805"/>
      <c r="AT29" s="805"/>
      <c r="AU29" s="805"/>
      <c r="AV29" s="805"/>
      <c r="AW29" s="805"/>
      <c r="AX29" s="805"/>
      <c r="AY29" s="805"/>
      <c r="AZ29" s="805"/>
      <c r="BA29" s="805"/>
      <c r="BB29" s="794"/>
      <c r="BC29" s="794"/>
      <c r="BD29" s="794"/>
      <c r="BE29" s="794"/>
      <c r="BF29" s="794"/>
      <c r="BG29" s="794"/>
      <c r="BH29" s="794"/>
      <c r="BI29" s="794"/>
      <c r="BJ29" s="794"/>
      <c r="BK29" s="794"/>
      <c r="BL29" s="794"/>
      <c r="BM29" s="794"/>
      <c r="BN29" s="794"/>
      <c r="BO29" s="794"/>
      <c r="BP29" s="794"/>
      <c r="BQ29" s="794"/>
      <c r="BR29" s="794"/>
      <c r="BS29" s="794"/>
      <c r="BT29" s="794"/>
      <c r="BU29" s="794"/>
      <c r="BV29" s="794"/>
      <c r="BW29" s="794"/>
      <c r="BX29" s="794"/>
      <c r="BY29" s="794"/>
    </row>
    <row r="30" spans="1:84" s="863" customFormat="1" ht="39.75" customHeight="1" x14ac:dyDescent="0.25">
      <c r="A30" s="847">
        <v>19</v>
      </c>
      <c r="B30" s="854"/>
      <c r="C30" s="840"/>
      <c r="D30" s="916"/>
      <c r="E30" s="928"/>
      <c r="F30" s="833"/>
      <c r="G30" s="833"/>
      <c r="H30" s="833"/>
      <c r="I30" s="833"/>
      <c r="J30" s="833"/>
      <c r="K30" s="833"/>
      <c r="L30" s="833"/>
      <c r="M30" s="833"/>
      <c r="N30" s="833"/>
      <c r="O30" s="833"/>
      <c r="P30" s="836"/>
      <c r="Q30" s="922" t="e">
        <f t="shared" ref="Q30:Q32" si="5">(SUM(E30:P30))/D30</f>
        <v>#DIV/0!</v>
      </c>
      <c r="R30" s="819" t="e">
        <f>((HLOOKUP($J$3,$E$12:$P$32,A30,FALSE))-(HLOOKUP($L$2,$E$12:$P$32,A30,FALSE)))/(HLOOKUP($L$2,$E$12:$P$32,A30,FALSE))</f>
        <v>#N/A</v>
      </c>
      <c r="S30" s="856"/>
      <c r="T30" s="836"/>
      <c r="U30" s="967"/>
      <c r="V30" s="849">
        <v>19</v>
      </c>
      <c r="W30" s="808" t="s">
        <v>557</v>
      </c>
      <c r="X30" s="886" t="s">
        <v>764</v>
      </c>
      <c r="Y30" s="940">
        <v>1400</v>
      </c>
      <c r="Z30" s="958">
        <v>0</v>
      </c>
      <c r="AA30" s="802">
        <v>0</v>
      </c>
      <c r="AB30" s="802">
        <v>45</v>
      </c>
      <c r="AC30" s="802">
        <v>75</v>
      </c>
      <c r="AD30" s="900"/>
      <c r="AE30" s="900"/>
      <c r="AF30" s="900"/>
      <c r="AG30" s="900"/>
      <c r="AH30" s="900"/>
      <c r="AI30" s="900"/>
      <c r="AJ30" s="900"/>
      <c r="AK30" s="959"/>
      <c r="AL30" s="972">
        <f t="shared" ref="AL30:AL31" si="6">(SUM(Z30:AK30))/Y30</f>
        <v>8.5714285714285715E-2</v>
      </c>
      <c r="AM30" s="819">
        <f>((HLOOKUP($AE$3,$Z$12:$AK$32,V30,FALSE))-(HLOOKUP($AG$3,$Z$12:$AK$32,V30,FALSE)))/(HLOOKUP($AG$3,$Z$12:$AK$32,V30,FALSE))</f>
        <v>0.66666666666666663</v>
      </c>
      <c r="AN30" s="859" t="s">
        <v>561</v>
      </c>
      <c r="AO30" s="827" t="s">
        <v>576</v>
      </c>
      <c r="AP30" s="805"/>
      <c r="AQ30" s="805"/>
      <c r="AR30" s="805"/>
      <c r="AS30" s="805"/>
      <c r="AT30" s="805"/>
      <c r="AU30" s="805"/>
      <c r="AV30" s="805"/>
      <c r="AW30" s="805"/>
      <c r="AX30" s="805"/>
      <c r="AY30" s="805"/>
      <c r="AZ30" s="805"/>
      <c r="BA30" s="805"/>
      <c r="BB30" s="794"/>
      <c r="BC30" s="794"/>
      <c r="BD30" s="794"/>
      <c r="BE30" s="794"/>
      <c r="BF30" s="794"/>
      <c r="BG30" s="794"/>
      <c r="BH30" s="794"/>
      <c r="BI30" s="794"/>
      <c r="BJ30" s="794"/>
      <c r="BK30" s="794"/>
      <c r="BL30" s="794"/>
      <c r="BM30" s="794"/>
      <c r="BN30" s="794"/>
      <c r="BO30" s="794"/>
      <c r="BP30" s="794"/>
      <c r="BQ30" s="794"/>
      <c r="BR30" s="794"/>
      <c r="BS30" s="794"/>
      <c r="BT30" s="794"/>
      <c r="BU30" s="794"/>
      <c r="BV30" s="794"/>
      <c r="BW30" s="794"/>
      <c r="BX30" s="794"/>
      <c r="BY30" s="794"/>
    </row>
    <row r="31" spans="1:84" s="863" customFormat="1" ht="26.25" customHeight="1" x14ac:dyDescent="0.25">
      <c r="A31" s="847">
        <v>20</v>
      </c>
      <c r="B31" s="854"/>
      <c r="C31" s="840"/>
      <c r="D31" s="916"/>
      <c r="E31" s="928"/>
      <c r="F31" s="833"/>
      <c r="G31" s="833"/>
      <c r="H31" s="833"/>
      <c r="I31" s="833"/>
      <c r="J31" s="833"/>
      <c r="K31" s="833"/>
      <c r="L31" s="833"/>
      <c r="M31" s="833"/>
      <c r="N31" s="833"/>
      <c r="O31" s="833"/>
      <c r="P31" s="836"/>
      <c r="Q31" s="922" t="e">
        <f t="shared" si="5"/>
        <v>#DIV/0!</v>
      </c>
      <c r="R31" s="819" t="e">
        <f>((HLOOKUP($J$3,$E$12:$P$32,A31,FALSE))-(HLOOKUP($L$2,$E$12:$P$32,A31,FALSE)))/(HLOOKUP($L$2,$E$12:$P$32,A31,FALSE))</f>
        <v>#N/A</v>
      </c>
      <c r="S31" s="856"/>
      <c r="T31" s="836"/>
      <c r="U31" s="967"/>
      <c r="V31" s="858">
        <v>20</v>
      </c>
      <c r="W31" s="808" t="s">
        <v>558</v>
      </c>
      <c r="X31" s="884" t="s">
        <v>763</v>
      </c>
      <c r="Y31" s="940">
        <v>420</v>
      </c>
      <c r="Z31" s="958">
        <v>34</v>
      </c>
      <c r="AA31" s="802">
        <v>22</v>
      </c>
      <c r="AB31" s="802">
        <v>30</v>
      </c>
      <c r="AC31" s="802">
        <v>38</v>
      </c>
      <c r="AD31" s="900"/>
      <c r="AE31" s="900"/>
      <c r="AF31" s="900"/>
      <c r="AG31" s="900"/>
      <c r="AH31" s="900"/>
      <c r="AI31" s="900"/>
      <c r="AJ31" s="900"/>
      <c r="AK31" s="959"/>
      <c r="AL31" s="972">
        <f t="shared" si="6"/>
        <v>0.29523809523809524</v>
      </c>
      <c r="AM31" s="819">
        <f>((HLOOKUP($AE$3,$Z$12:$AK$32,V31,FALSE))-(HLOOKUP($AG$3,$Z$12:$AK$32,V31,FALSE)))/(HLOOKUP($AG$3,$Z$12:$AK$32,V31,FALSE))</f>
        <v>0.26666666666666666</v>
      </c>
      <c r="AN31" s="859" t="s">
        <v>551</v>
      </c>
      <c r="AO31" s="874" t="s">
        <v>577</v>
      </c>
      <c r="AP31" s="805"/>
      <c r="AQ31" s="805"/>
      <c r="AR31" s="805"/>
      <c r="AS31" s="805"/>
      <c r="AT31" s="805"/>
      <c r="AU31" s="805"/>
      <c r="AV31" s="805"/>
      <c r="AW31" s="805"/>
      <c r="AX31" s="805"/>
      <c r="AY31" s="805"/>
      <c r="AZ31" s="805"/>
      <c r="BA31" s="805"/>
      <c r="BB31" s="794"/>
      <c r="BC31" s="794"/>
      <c r="BD31" s="794"/>
      <c r="BE31" s="794"/>
      <c r="BF31" s="794"/>
      <c r="BG31" s="794"/>
      <c r="BH31" s="794"/>
      <c r="BI31" s="794"/>
      <c r="BJ31" s="794"/>
      <c r="BK31" s="794"/>
      <c r="BL31" s="794"/>
      <c r="BM31" s="794"/>
      <c r="BN31" s="794"/>
      <c r="BO31" s="794"/>
      <c r="BP31" s="794"/>
      <c r="BQ31" s="794"/>
      <c r="BR31" s="794"/>
      <c r="BS31" s="794"/>
      <c r="BT31" s="794"/>
      <c r="BU31" s="794"/>
      <c r="BV31" s="794"/>
      <c r="BW31" s="794"/>
      <c r="BX31" s="794"/>
      <c r="BY31" s="794"/>
    </row>
    <row r="32" spans="1:84" s="863" customFormat="1" ht="26.25" customHeight="1" thickBot="1" x14ac:dyDescent="0.3">
      <c r="A32" s="847">
        <v>21</v>
      </c>
      <c r="B32" s="841"/>
      <c r="C32" s="842"/>
      <c r="D32" s="918"/>
      <c r="E32" s="931"/>
      <c r="F32" s="843"/>
      <c r="G32" s="843"/>
      <c r="H32" s="843"/>
      <c r="I32" s="843"/>
      <c r="J32" s="843"/>
      <c r="K32" s="843"/>
      <c r="L32" s="843"/>
      <c r="M32" s="843"/>
      <c r="N32" s="843"/>
      <c r="O32" s="843"/>
      <c r="P32" s="845"/>
      <c r="Q32" s="923" t="e">
        <f t="shared" si="5"/>
        <v>#DIV/0!</v>
      </c>
      <c r="R32" s="823" t="e">
        <f>((HLOOKUP($J$3,$E$12:$P$32,A32,FALSE))-(HLOOKUP($L$2,$E$12:$P$32,A32,FALSE)))/(HLOOKUP($L$2,$E$12:$P$32,A32,FALSE))</f>
        <v>#N/A</v>
      </c>
      <c r="S32" s="883"/>
      <c r="T32" s="845"/>
      <c r="U32" s="967"/>
      <c r="V32" s="849">
        <v>21</v>
      </c>
      <c r="W32" s="901"/>
      <c r="X32" s="902"/>
      <c r="Y32" s="941"/>
      <c r="Z32" s="960"/>
      <c r="AA32" s="903"/>
      <c r="AB32" s="903"/>
      <c r="AC32" s="903"/>
      <c r="AD32" s="903"/>
      <c r="AE32" s="903"/>
      <c r="AF32" s="903"/>
      <c r="AG32" s="903"/>
      <c r="AH32" s="903"/>
      <c r="AI32" s="903"/>
      <c r="AJ32" s="903"/>
      <c r="AK32" s="906"/>
      <c r="AL32" s="973"/>
      <c r="AM32" s="904"/>
      <c r="AN32" s="905"/>
      <c r="AO32" s="906"/>
      <c r="AP32" s="805"/>
      <c r="AQ32" s="805"/>
      <c r="AR32" s="805"/>
      <c r="AS32" s="805"/>
      <c r="AT32" s="805"/>
      <c r="AU32" s="805"/>
      <c r="AV32" s="805"/>
      <c r="AW32" s="805"/>
      <c r="AX32" s="805"/>
      <c r="AY32" s="805"/>
      <c r="AZ32" s="805"/>
      <c r="BA32" s="805"/>
      <c r="BB32" s="794"/>
      <c r="BC32" s="794"/>
      <c r="BD32" s="794"/>
      <c r="BE32" s="794"/>
      <c r="BF32" s="794"/>
      <c r="BG32" s="794"/>
      <c r="BH32" s="794"/>
      <c r="BI32" s="794"/>
      <c r="BJ32" s="794"/>
      <c r="BK32" s="794"/>
      <c r="BL32" s="794"/>
      <c r="BM32" s="794"/>
      <c r="BN32" s="794"/>
      <c r="BO32" s="794"/>
      <c r="BP32" s="794"/>
      <c r="BQ32" s="794"/>
      <c r="BR32" s="794"/>
      <c r="BS32" s="794"/>
      <c r="BT32" s="794"/>
      <c r="BU32" s="794"/>
      <c r="BV32" s="794"/>
      <c r="BW32" s="794"/>
      <c r="BX32" s="794"/>
      <c r="BY32" s="794"/>
    </row>
    <row r="33" spans="1:77" s="807" customFormat="1" ht="18.75" customHeight="1" x14ac:dyDescent="0.25">
      <c r="A33" s="805"/>
      <c r="B33" s="805"/>
      <c r="C33" s="805"/>
      <c r="D33" s="805"/>
      <c r="E33" s="794"/>
      <c r="F33" s="794"/>
      <c r="G33" s="794"/>
      <c r="H33" s="794"/>
      <c r="I33" s="794"/>
      <c r="J33" s="794"/>
      <c r="K33" s="794"/>
      <c r="L33" s="794"/>
      <c r="M33" s="794"/>
      <c r="N33" s="794"/>
      <c r="O33" s="794"/>
      <c r="P33" s="794"/>
      <c r="Q33" s="794"/>
      <c r="R33" s="794"/>
      <c r="S33" s="810"/>
      <c r="T33" s="794"/>
      <c r="U33" s="794"/>
      <c r="V33" s="805"/>
      <c r="W33" s="805"/>
      <c r="X33" s="805"/>
      <c r="Y33" s="805"/>
      <c r="Z33" s="794"/>
      <c r="AA33" s="794"/>
      <c r="AB33" s="794"/>
      <c r="AC33" s="794"/>
      <c r="AD33" s="794"/>
      <c r="AE33" s="794"/>
      <c r="AF33" s="794"/>
      <c r="AG33" s="794"/>
      <c r="AH33" s="794"/>
      <c r="AI33" s="794"/>
      <c r="AJ33" s="794"/>
      <c r="AK33" s="794"/>
      <c r="AL33" s="794"/>
      <c r="AM33" s="794"/>
      <c r="AN33" s="794"/>
      <c r="AO33" s="794"/>
      <c r="AP33" s="806"/>
      <c r="AQ33" s="805"/>
      <c r="AR33" s="805"/>
      <c r="AS33" s="805"/>
      <c r="AT33" s="805"/>
      <c r="AU33" s="805"/>
      <c r="AV33" s="805"/>
      <c r="AW33" s="805"/>
      <c r="AX33" s="805"/>
      <c r="AY33" s="805"/>
      <c r="AZ33" s="805"/>
      <c r="BA33" s="805"/>
      <c r="BB33" s="794"/>
      <c r="BC33" s="794"/>
      <c r="BD33" s="794"/>
      <c r="BE33" s="794"/>
      <c r="BF33" s="794"/>
      <c r="BG33" s="794"/>
      <c r="BH33" s="794"/>
      <c r="BI33" s="794"/>
      <c r="BJ33" s="794"/>
      <c r="BK33" s="794"/>
      <c r="BL33" s="794"/>
      <c r="BM33" s="794"/>
      <c r="BN33" s="794"/>
      <c r="BO33" s="794"/>
      <c r="BP33" s="794"/>
      <c r="BQ33" s="794"/>
      <c r="BR33" s="794"/>
      <c r="BS33" s="794"/>
      <c r="BT33" s="794"/>
      <c r="BU33" s="794"/>
      <c r="BV33" s="794"/>
      <c r="BW33" s="794"/>
      <c r="BX33" s="794"/>
      <c r="BY33" s="794"/>
    </row>
    <row r="34" spans="1:77" s="807" customFormat="1" ht="18.75" customHeight="1" x14ac:dyDescent="0.25">
      <c r="A34" s="805"/>
      <c r="B34" s="805"/>
      <c r="C34" s="805"/>
      <c r="D34" s="805"/>
      <c r="E34" s="794"/>
      <c r="F34" s="794"/>
      <c r="G34" s="794"/>
      <c r="H34" s="794"/>
      <c r="I34" s="794"/>
      <c r="J34" s="794"/>
      <c r="K34" s="794"/>
      <c r="L34" s="794"/>
      <c r="M34" s="794"/>
      <c r="N34" s="794"/>
      <c r="O34" s="794"/>
      <c r="P34" s="794"/>
      <c r="Q34" s="794"/>
      <c r="R34" s="794"/>
      <c r="S34" s="810"/>
      <c r="T34" s="794"/>
      <c r="U34" s="794"/>
      <c r="V34" s="805"/>
      <c r="W34" s="805"/>
      <c r="X34" s="805"/>
      <c r="Y34" s="805"/>
      <c r="Z34" s="794"/>
      <c r="AA34" s="794"/>
      <c r="AB34" s="794"/>
      <c r="AC34" s="794"/>
      <c r="AD34" s="794"/>
      <c r="AE34" s="794"/>
      <c r="AF34" s="794"/>
      <c r="AG34" s="794"/>
      <c r="AH34" s="794"/>
      <c r="AI34" s="794"/>
      <c r="AJ34" s="794"/>
      <c r="AK34" s="794"/>
      <c r="AL34" s="794"/>
      <c r="AM34" s="794"/>
      <c r="AN34" s="794"/>
      <c r="AO34" s="794"/>
      <c r="AP34" s="806"/>
      <c r="AQ34" s="805"/>
      <c r="AR34" s="805"/>
      <c r="AS34" s="805"/>
      <c r="AT34" s="805"/>
      <c r="AU34" s="805"/>
      <c r="AV34" s="805"/>
      <c r="AW34" s="805"/>
      <c r="AX34" s="805"/>
      <c r="AY34" s="805"/>
      <c r="AZ34" s="805"/>
      <c r="BA34" s="805"/>
      <c r="BB34" s="794"/>
      <c r="BC34" s="794"/>
      <c r="BD34" s="794"/>
      <c r="BE34" s="794"/>
      <c r="BF34" s="794"/>
      <c r="BG34" s="794"/>
      <c r="BH34" s="794"/>
      <c r="BI34" s="794"/>
      <c r="BJ34" s="794"/>
      <c r="BK34" s="794"/>
      <c r="BL34" s="794"/>
      <c r="BM34" s="794"/>
      <c r="BN34" s="794"/>
      <c r="BO34" s="794"/>
      <c r="BP34" s="794"/>
      <c r="BQ34" s="794"/>
      <c r="BR34" s="794"/>
      <c r="BS34" s="794"/>
      <c r="BT34" s="794"/>
      <c r="BU34" s="794"/>
      <c r="BV34" s="794"/>
      <c r="BW34" s="794"/>
      <c r="BX34" s="794"/>
      <c r="BY34" s="794"/>
    </row>
    <row r="35" spans="1:77" s="807" customFormat="1" ht="18.75" customHeight="1" x14ac:dyDescent="0.25">
      <c r="A35" s="805"/>
      <c r="B35" s="805"/>
      <c r="C35" s="805"/>
      <c r="D35" s="805"/>
      <c r="E35" s="794"/>
      <c r="F35" s="794"/>
      <c r="G35" s="794"/>
      <c r="H35" s="794"/>
      <c r="I35" s="794"/>
      <c r="J35" s="794"/>
      <c r="K35" s="794"/>
      <c r="L35" s="794"/>
      <c r="M35" s="794"/>
      <c r="N35" s="794"/>
      <c r="O35" s="794"/>
      <c r="P35" s="794"/>
      <c r="Q35" s="794"/>
      <c r="R35" s="794"/>
      <c r="S35" s="810"/>
      <c r="T35" s="794"/>
      <c r="U35" s="794"/>
      <c r="V35" s="805"/>
      <c r="W35" s="805"/>
      <c r="X35" s="805"/>
      <c r="Y35" s="805"/>
      <c r="Z35" s="794"/>
      <c r="AA35" s="794"/>
      <c r="AB35" s="794"/>
      <c r="AC35" s="794"/>
      <c r="AD35" s="794"/>
      <c r="AE35" s="794"/>
      <c r="AF35" s="794"/>
      <c r="AG35" s="794"/>
      <c r="AH35" s="794"/>
      <c r="AI35" s="794"/>
      <c r="AJ35" s="794"/>
      <c r="AK35" s="794"/>
      <c r="AL35" s="794"/>
      <c r="AM35" s="794"/>
      <c r="AN35" s="794"/>
      <c r="AO35" s="794"/>
      <c r="AP35" s="806"/>
      <c r="AQ35" s="805"/>
      <c r="AR35" s="805"/>
      <c r="AS35" s="805"/>
      <c r="AT35" s="805"/>
      <c r="AU35" s="805"/>
      <c r="AV35" s="805"/>
      <c r="AW35" s="805"/>
      <c r="AX35" s="805"/>
      <c r="AY35" s="805"/>
      <c r="AZ35" s="805"/>
      <c r="BA35" s="805"/>
      <c r="BB35" s="794"/>
      <c r="BC35" s="794"/>
      <c r="BD35" s="794"/>
      <c r="BE35" s="794"/>
      <c r="BF35" s="794"/>
      <c r="BG35" s="794"/>
      <c r="BH35" s="794"/>
      <c r="BI35" s="794"/>
      <c r="BJ35" s="794"/>
      <c r="BK35" s="794"/>
      <c r="BL35" s="794"/>
      <c r="BM35" s="794"/>
      <c r="BN35" s="794"/>
      <c r="BO35" s="794"/>
      <c r="BP35" s="794"/>
      <c r="BQ35" s="794"/>
      <c r="BR35" s="794"/>
      <c r="BS35" s="794"/>
      <c r="BT35" s="794"/>
      <c r="BU35" s="794"/>
      <c r="BV35" s="794"/>
      <c r="BW35" s="794"/>
      <c r="BX35" s="794"/>
      <c r="BY35" s="794"/>
    </row>
    <row r="36" spans="1:77" ht="15" hidden="1" customHeight="1" x14ac:dyDescent="0.25"/>
    <row r="37" spans="1:77" ht="15" hidden="1" customHeight="1" x14ac:dyDescent="0.25"/>
    <row r="38" spans="1:77" ht="15" hidden="1" customHeight="1" x14ac:dyDescent="0.25"/>
    <row r="39" spans="1:77" ht="15" hidden="1" customHeight="1" x14ac:dyDescent="0.25"/>
    <row r="40" spans="1:77" ht="15" hidden="1" customHeight="1" x14ac:dyDescent="0.25"/>
    <row r="41" spans="1:77" ht="15" hidden="1" customHeight="1" x14ac:dyDescent="0.25"/>
    <row r="42" spans="1:77" ht="15" hidden="1" customHeight="1" x14ac:dyDescent="0.25"/>
    <row r="43" spans="1:77" ht="15" hidden="1" customHeight="1" x14ac:dyDescent="0.25"/>
    <row r="44" spans="1:77" ht="15" hidden="1" customHeight="1" x14ac:dyDescent="0.25"/>
    <row r="45" spans="1:77" ht="15" hidden="1" customHeight="1" x14ac:dyDescent="0.25"/>
    <row r="46" spans="1:77" ht="15" hidden="1" customHeight="1" x14ac:dyDescent="0.25"/>
    <row r="47" spans="1:77" ht="15" hidden="1" customHeight="1" x14ac:dyDescent="0.25"/>
    <row r="48" spans="1:77"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sheet="1" objects="1" scenarios="1"/>
  <mergeCells count="25">
    <mergeCell ref="AN11:AN12"/>
    <mergeCell ref="AO11:AO12"/>
    <mergeCell ref="J3:K3"/>
    <mergeCell ref="H3:I3"/>
    <mergeCell ref="AC3:AD3"/>
    <mergeCell ref="AE3:AF3"/>
    <mergeCell ref="AL11:AL12"/>
    <mergeCell ref="Q11:Q12"/>
    <mergeCell ref="W11:W12"/>
    <mergeCell ref="X11:X12"/>
    <mergeCell ref="Z11:AK11"/>
    <mergeCell ref="R11:R12"/>
    <mergeCell ref="S11:S12"/>
    <mergeCell ref="T11:T12"/>
    <mergeCell ref="W3:Z3"/>
    <mergeCell ref="B3:E3"/>
    <mergeCell ref="B5:M5"/>
    <mergeCell ref="B7:M7"/>
    <mergeCell ref="B9:M9"/>
    <mergeCell ref="AM11:AM12"/>
    <mergeCell ref="W5:AM9"/>
    <mergeCell ref="B8:E8"/>
    <mergeCell ref="B11:B12"/>
    <mergeCell ref="C11:C12"/>
    <mergeCell ref="E11:P11"/>
  </mergeCells>
  <phoneticPr fontId="25" type="noConversion"/>
  <conditionalFormatting sqref="R14:R17 R19:R22 R24:R27 R29:R32">
    <cfRule type="iconSet" priority="25">
      <iconSet iconSet="3Arrows">
        <cfvo type="percent" val="0"/>
        <cfvo type="num" val="-0.02" gte="0"/>
        <cfvo type="num" val="0.02" gte="0"/>
      </iconSet>
    </cfRule>
  </conditionalFormatting>
  <conditionalFormatting sqref="S14:S17 S19:S22 S24:S27 S29:S32">
    <cfRule type="cellIs" dxfId="15" priority="6" operator="equal">
      <formula>"URGENTE"</formula>
    </cfRule>
    <cfRule type="cellIs" dxfId="14" priority="7" operator="equal">
      <formula>"ALERTA"</formula>
    </cfRule>
    <cfRule type="cellIs" dxfId="13" priority="8" operator="equal">
      <formula>"OK"</formula>
    </cfRule>
  </conditionalFormatting>
  <conditionalFormatting sqref="AM14:AM17 AM19:AM22 AM24:AM27 AM29:AM32">
    <cfRule type="iconSet" priority="27">
      <iconSet iconSet="3Arrows">
        <cfvo type="percent" val="0"/>
        <cfvo type="num" val="-0.02" gte="0"/>
        <cfvo type="num" val="0.02" gte="0"/>
      </iconSet>
    </cfRule>
  </conditionalFormatting>
  <conditionalFormatting sqref="AN14:AN17 AN19:AN22 AN24:AN27 AN29:AN32">
    <cfRule type="cellIs" dxfId="12" priority="2" operator="equal">
      <formula>"URGENTE"</formula>
    </cfRule>
    <cfRule type="cellIs" dxfId="11" priority="3" operator="equal">
      <formula>"ALERTA"</formula>
    </cfRule>
    <cfRule type="cellIs" dxfId="10" priority="4" operator="equal">
      <formula>"OK"</formula>
    </cfRule>
  </conditionalFormatting>
  <dataValidations count="7">
    <dataValidation allowBlank="1" showInputMessage="1" showErrorMessage="1" promptTitle="Indicadores" prompt="Mediante os interesses da empresa, devem identificar-se indicadores que meçam a evolução da empresa ao nível daquilo que são os seus objetivos, estratégias e metas operacionais. Segere-se a eleição de 3 ou 4 indicadores com recolha de dados mensal." sqref="B14:B17 B19:B22 B24:B27 B29:B32" xr:uid="{4654F9BC-BB20-4299-9595-9E40DCDA4D18}"/>
    <dataValidation allowBlank="1" showInputMessage="1" showErrorMessage="1" promptTitle="Responsável" prompt="Deve ser identificada a pessoa responsávbel pela apresentação dos resultados do indicador. Esta pessoa será também a indicada para analisar o seu significado e implementar medidas de correção." sqref="C14:C17 C19:C22 C24:C27 C29:C32" xr:uid="{70025928-15AD-4AFA-8ADB-AC6ED05DB537}"/>
    <dataValidation allowBlank="1" showInputMessage="1" showErrorMessage="1" promptTitle="Meta anual" prompt="Aqui deve explicitar-se a meta anual que se pertende atingir. A meta pode já estar definida nos mapas &quot;plano estratégico&quot;ou &quot;plano de ação&quot; mas também poderá não estar. Os indicadores selecionados devem ser os que maior utilidade tragam à gestão." sqref="D14:D17 D19:D22 D24:D27 D29:D32" xr:uid="{5BA07FA4-E40B-4847-A158-B3A072A3F906}"/>
    <dataValidation allowBlank="1" showInputMessage="1" showErrorMessage="1" promptTitle="Concretizado" prompt="Aqui devem ser inseridos os valores atingidos para cada mês, pois a ideia será um controlo mensal. Assim devem podemos constrolar o progresso da organização face à meta anual" sqref="E14:P17 E19:P22 E24:P27 E29:P32" xr:uid="{34CA54B0-4F71-430A-B959-FC058A96F8FC}"/>
    <dataValidation allowBlank="1" showInputMessage="1" showErrorMessage="1" promptTitle="Taxa de realização" prompt="Aqui pode medir a taxa de execução da meta. Note que se o indicador for uma % ou uma média, deverá ajustar este cálculo." sqref="Q14:Q17 Q19:Q22 Q24:Q27 Q29:Q32" xr:uid="{8C791912-43B9-49B3-B72A-759879C21D11}"/>
    <dataValidation allowBlank="1" showInputMessage="1" showErrorMessage="1" promptTitle="Tendência" prompt="Aqui será feito o cálculo da taxa de crescimento entre o mês atual e o mês anterior" sqref="R14:R17 R19:R22 R24:R27 R29:R32" xr:uid="{8BEDB613-5FC5-485B-AB52-69C1AD386FC6}"/>
    <dataValidation allowBlank="1" showInputMessage="1" showErrorMessage="1" promptTitle="Notas" prompt="Cada responsável deverá indicar algum comentário relativamente ao progresso e eventual solução em caso de atraso ou descarrilagem quanto às metas" sqref="T14:T17 T19:T22 T24:T27 T29:T32" xr:uid="{1E207B89-9323-4721-B14F-A60971D38309}"/>
  </dataValidations>
  <pageMargins left="0.25" right="0.25" top="0.75" bottom="0.75" header="0.3" footer="0.3"/>
  <pageSetup paperSize="9" scale="75" fitToWidth="0" orientation="landscape" r:id="rId1"/>
  <headerFooter alignWithMargins="0">
    <oddHeader>&amp;L&amp;G&amp;RGuião para o controlo de gestão</oddHeader>
    <oddFooter>&amp;L&amp;A&amp;C&amp;G&amp;R&amp;P/&amp;N</oddFooter>
  </headerFooter>
  <ignoredErrors>
    <ignoredError sqref="R18 AM15:AM16 AM18:AM19 AM21:AM26 R23 R28 AM28:AM31" evalError="1"/>
  </ignoredError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10332C21-DF11-4761-B393-8819D3D2C70C}">
          <x14:formula1>
            <xm:f>Aux!$L$3:$L$14</xm:f>
          </x14:formula1>
          <xm:sqref>J3 AE3</xm:sqref>
        </x14:dataValidation>
        <x14:dataValidation type="list" allowBlank="1" showInputMessage="1" showErrorMessage="1" xr:uid="{3D4FC55B-4EC9-44A4-9EA5-F77F2935417A}">
          <x14:formula1>
            <xm:f>Aux!$N$3:$N$5</xm:f>
          </x14:formula1>
          <xm:sqref>AN14:AN17 AN19:AN22 AN29:AN32 AN24:AN27</xm:sqref>
        </x14:dataValidation>
        <x14:dataValidation type="list" allowBlank="1" showInputMessage="1" showErrorMessage="1" promptTitle="Estado" prompt="Selecione o estado em que avalia o resultado concretizado face à meta." xr:uid="{DFB638AB-4198-4B47-B11D-355CEA31037F}">
          <x14:formula1>
            <xm:f>Aux!$N$3:$N$5</xm:f>
          </x14:formula1>
          <xm:sqref>S14:S17 S19:S22 S24:S27 S29:S32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9BFA-9CD0-40B2-8D39-65491F4BABFA}">
  <sheetPr>
    <tabColor rgb="FF92D050"/>
  </sheetPr>
  <dimension ref="A1:AA618"/>
  <sheetViews>
    <sheetView view="pageLayout" zoomScaleNormal="100" workbookViewId="0">
      <selection activeCell="N22" sqref="N22"/>
    </sheetView>
  </sheetViews>
  <sheetFormatPr defaultColWidth="0" defaultRowHeight="0" customHeight="1" zeroHeight="1" x14ac:dyDescent="0.25"/>
  <cols>
    <col min="1" max="1" width="3.7109375" style="165" customWidth="1"/>
    <col min="2" max="2" width="2.42578125" customWidth="1"/>
    <col min="3" max="3" width="3.140625" style="1" customWidth="1"/>
    <col min="4" max="4" width="24.28515625" style="1" customWidth="1"/>
    <col min="5" max="16" width="7.140625" style="1" customWidth="1"/>
    <col min="17" max="17" width="6.85546875" style="1" customWidth="1"/>
    <col min="18" max="18" width="8.28515625" style="1" customWidth="1"/>
    <col min="19" max="19" width="8" style="1" customWidth="1"/>
    <col min="20" max="21" width="6.7109375" style="177" customWidth="1"/>
    <col min="22" max="27" width="0" style="177" hidden="1" customWidth="1"/>
    <col min="28" max="16384" width="6.7109375" style="177" hidden="1"/>
  </cols>
  <sheetData>
    <row r="1" spans="1:19" ht="3" customHeight="1" x14ac:dyDescent="0.25"/>
    <row r="2" spans="1:19" ht="12" customHeight="1" x14ac:dyDescent="0.25">
      <c r="B2" t="str">
        <f>+'0.ÍNDICE'!C29</f>
        <v xml:space="preserve">Controlo </v>
      </c>
    </row>
    <row r="3" spans="1:19" ht="21.75" customHeight="1" x14ac:dyDescent="0.25">
      <c r="B3" s="1574" t="str">
        <f>+'0.ÍNDICE'!D32</f>
        <v>Orçamental</v>
      </c>
      <c r="C3" s="1574"/>
      <c r="D3" s="1574"/>
      <c r="E3" s="1574"/>
      <c r="F3" s="1854"/>
      <c r="G3" s="1041" t="str">
        <f>+'1.1.Ficha Emp'!D7</f>
        <v>Empresa XPTO</v>
      </c>
      <c r="H3" s="656"/>
      <c r="I3" s="656"/>
      <c r="J3" s="656"/>
      <c r="K3" s="656"/>
      <c r="L3" s="656"/>
      <c r="M3" s="656"/>
      <c r="N3" s="656"/>
      <c r="O3" s="656"/>
      <c r="P3" s="656"/>
      <c r="Q3" s="656"/>
      <c r="R3" s="655"/>
      <c r="S3" s="655"/>
    </row>
    <row r="4" spans="1:19" ht="33" customHeight="1" x14ac:dyDescent="0.25">
      <c r="A4" s="1720" t="s">
        <v>524</v>
      </c>
      <c r="B4" s="1720"/>
      <c r="C4" s="1720"/>
      <c r="D4" s="1720"/>
      <c r="E4" s="1720"/>
      <c r="F4" s="1720"/>
      <c r="G4" s="1720"/>
      <c r="H4" s="1720"/>
      <c r="I4" s="1720"/>
      <c r="J4" s="1720"/>
      <c r="K4" s="1720"/>
      <c r="L4" s="1720"/>
      <c r="M4" s="1720"/>
      <c r="N4" s="1720"/>
      <c r="O4" s="1720"/>
      <c r="P4" s="1720"/>
      <c r="Q4" s="1720"/>
      <c r="R4" s="1720"/>
      <c r="S4" s="1720"/>
    </row>
    <row r="5" spans="1:19" ht="15" customHeight="1" x14ac:dyDescent="0.2">
      <c r="A5" s="1245" t="s">
        <v>586</v>
      </c>
      <c r="B5" s="1245"/>
      <c r="C5" s="1245"/>
      <c r="D5" s="1245"/>
      <c r="E5" s="1245"/>
      <c r="F5" s="1245"/>
      <c r="G5" s="1245"/>
      <c r="H5" s="1245"/>
      <c r="I5" s="1245"/>
      <c r="J5" s="1245"/>
      <c r="K5" s="1245"/>
      <c r="L5" s="1245"/>
      <c r="M5" s="1245"/>
      <c r="N5" s="1245"/>
      <c r="O5" s="1245"/>
      <c r="P5" s="1245"/>
      <c r="Q5" s="1245"/>
      <c r="R5" s="1245"/>
      <c r="S5" s="1245"/>
    </row>
    <row r="6" spans="1:19" ht="6.75" customHeight="1" thickBot="1" x14ac:dyDescent="0.45">
      <c r="B6" s="108"/>
      <c r="C6" s="108"/>
      <c r="D6" s="108"/>
      <c r="E6" s="108"/>
      <c r="F6" s="108"/>
      <c r="G6" s="108"/>
      <c r="H6" s="108"/>
      <c r="I6" s="108"/>
      <c r="J6" s="108"/>
      <c r="K6" s="108"/>
      <c r="L6" s="108"/>
      <c r="M6" s="108"/>
      <c r="N6" s="108"/>
      <c r="O6" s="108"/>
      <c r="P6" s="108"/>
      <c r="Q6" s="108"/>
      <c r="R6" s="108"/>
      <c r="S6" s="108"/>
    </row>
    <row r="7" spans="1:19" ht="21" customHeight="1" thickBot="1" x14ac:dyDescent="0.3">
      <c r="B7" s="165"/>
      <c r="C7" s="165"/>
      <c r="D7" s="165"/>
      <c r="E7" s="1903" t="s">
        <v>525</v>
      </c>
      <c r="F7" s="1904"/>
      <c r="G7" s="1904"/>
      <c r="H7" s="1904"/>
      <c r="I7" s="1904"/>
      <c r="J7" s="1904"/>
      <c r="K7" s="1904"/>
      <c r="L7" s="1904"/>
      <c r="M7" s="1904"/>
      <c r="N7" s="1904"/>
      <c r="O7" s="1904"/>
      <c r="P7" s="1904"/>
      <c r="Q7" s="1905"/>
      <c r="R7" s="692" t="s">
        <v>431</v>
      </c>
      <c r="S7" s="1890" t="s">
        <v>523</v>
      </c>
    </row>
    <row r="8" spans="1:19" ht="18" customHeight="1" thickBot="1" x14ac:dyDescent="0.3">
      <c r="A8" s="1894" t="s">
        <v>45</v>
      </c>
      <c r="B8" s="1895"/>
      <c r="C8" s="1895"/>
      <c r="D8" s="1896"/>
      <c r="E8" s="1900">
        <f>+'1.2.Balanço'!F5</f>
        <v>2024</v>
      </c>
      <c r="F8" s="1901"/>
      <c r="G8" s="1901"/>
      <c r="H8" s="1901"/>
      <c r="I8" s="1901"/>
      <c r="J8" s="1901"/>
      <c r="K8" s="1901"/>
      <c r="L8" s="1901"/>
      <c r="M8" s="1901"/>
      <c r="N8" s="1901"/>
      <c r="O8" s="1901"/>
      <c r="P8" s="1901"/>
      <c r="Q8" s="1902"/>
      <c r="R8" s="1892">
        <f>+'1.3.DR'!G5</f>
        <v>2024</v>
      </c>
      <c r="S8" s="1891"/>
    </row>
    <row r="9" spans="1:19" ht="15" customHeight="1" thickBot="1" x14ac:dyDescent="0.3">
      <c r="A9" s="1897"/>
      <c r="B9" s="1898"/>
      <c r="C9" s="1898"/>
      <c r="D9" s="1899"/>
      <c r="E9" s="693" t="s">
        <v>510</v>
      </c>
      <c r="F9" s="694" t="s">
        <v>511</v>
      </c>
      <c r="G9" s="694" t="s">
        <v>512</v>
      </c>
      <c r="H9" s="694" t="s">
        <v>513</v>
      </c>
      <c r="I9" s="694" t="s">
        <v>514</v>
      </c>
      <c r="J9" s="694" t="s">
        <v>515</v>
      </c>
      <c r="K9" s="694" t="s">
        <v>516</v>
      </c>
      <c r="L9" s="694" t="s">
        <v>517</v>
      </c>
      <c r="M9" s="694" t="s">
        <v>518</v>
      </c>
      <c r="N9" s="694" t="s">
        <v>519</v>
      </c>
      <c r="O9" s="694" t="s">
        <v>520</v>
      </c>
      <c r="P9" s="695" t="s">
        <v>521</v>
      </c>
      <c r="Q9" s="1057" t="s">
        <v>522</v>
      </c>
      <c r="R9" s="1893"/>
      <c r="S9" s="1891"/>
    </row>
    <row r="10" spans="1:19" ht="15" customHeight="1" x14ac:dyDescent="0.2">
      <c r="A10" s="669" t="s">
        <v>157</v>
      </c>
      <c r="B10" s="1910" t="s">
        <v>46</v>
      </c>
      <c r="C10" s="1911"/>
      <c r="D10" s="1912"/>
      <c r="E10" s="696">
        <f>+SUM(E11:E35)</f>
        <v>0</v>
      </c>
      <c r="F10" s="697">
        <f t="shared" ref="F10:O10" si="0">+SUM(F11:F35)</f>
        <v>0</v>
      </c>
      <c r="G10" s="697">
        <f t="shared" si="0"/>
        <v>0</v>
      </c>
      <c r="H10" s="697">
        <f t="shared" si="0"/>
        <v>0</v>
      </c>
      <c r="I10" s="697">
        <f t="shared" si="0"/>
        <v>0</v>
      </c>
      <c r="J10" s="697">
        <f t="shared" si="0"/>
        <v>0</v>
      </c>
      <c r="K10" s="697">
        <f t="shared" si="0"/>
        <v>0</v>
      </c>
      <c r="L10" s="697">
        <f t="shared" si="0"/>
        <v>0</v>
      </c>
      <c r="M10" s="697">
        <f t="shared" si="0"/>
        <v>0</v>
      </c>
      <c r="N10" s="697">
        <f t="shared" si="0"/>
        <v>0</v>
      </c>
      <c r="O10" s="697">
        <f t="shared" si="0"/>
        <v>0</v>
      </c>
      <c r="P10" s="698">
        <f>+SUM(P11:P35)</f>
        <v>0</v>
      </c>
      <c r="Q10" s="1058">
        <f>SUM(E10:P10)</f>
        <v>0</v>
      </c>
      <c r="R10" s="676">
        <f>+'7.3. Orçamento'!H10</f>
        <v>0</v>
      </c>
      <c r="S10" s="1065" t="e">
        <f>+Q10/R10</f>
        <v>#DIV/0!</v>
      </c>
    </row>
    <row r="11" spans="1:19" ht="15" customHeight="1" x14ac:dyDescent="0.2">
      <c r="A11" s="665"/>
      <c r="B11" s="657"/>
      <c r="C11" s="1913" t="s">
        <v>504</v>
      </c>
      <c r="D11" s="672">
        <f>+'3.2. BCG'!C12</f>
        <v>0</v>
      </c>
      <c r="E11" s="731"/>
      <c r="F11" s="732"/>
      <c r="G11" s="732"/>
      <c r="H11" s="732"/>
      <c r="I11" s="732"/>
      <c r="J11" s="732"/>
      <c r="K11" s="732"/>
      <c r="L11" s="732"/>
      <c r="M11" s="732"/>
      <c r="N11" s="732"/>
      <c r="O11" s="732"/>
      <c r="P11" s="733"/>
      <c r="Q11" s="1059">
        <f t="shared" ref="Q11:Q74" si="1">SUM(E11:P11)</f>
        <v>0</v>
      </c>
      <c r="R11" s="677">
        <f>+'7.3. Orçamento'!J11</f>
        <v>0</v>
      </c>
      <c r="S11" s="1066" t="e">
        <f>+Q11/R11</f>
        <v>#DIV/0!</v>
      </c>
    </row>
    <row r="12" spans="1:19" ht="15" customHeight="1" x14ac:dyDescent="0.2">
      <c r="A12" s="665"/>
      <c r="B12" s="657"/>
      <c r="C12" s="1914"/>
      <c r="D12" s="658">
        <f>+'3.2. BCG'!C13</f>
        <v>0</v>
      </c>
      <c r="E12" s="728"/>
      <c r="F12" s="729"/>
      <c r="G12" s="729"/>
      <c r="H12" s="729"/>
      <c r="I12" s="729"/>
      <c r="J12" s="729"/>
      <c r="K12" s="729"/>
      <c r="L12" s="729"/>
      <c r="M12" s="729"/>
      <c r="N12" s="729"/>
      <c r="O12" s="729"/>
      <c r="P12" s="730"/>
      <c r="Q12" s="1060">
        <f t="shared" si="1"/>
        <v>0</v>
      </c>
      <c r="R12" s="678">
        <f>+'7.3. Orçamento'!J12</f>
        <v>0</v>
      </c>
      <c r="S12" s="1067" t="e">
        <f>+Q12/R12</f>
        <v>#DIV/0!</v>
      </c>
    </row>
    <row r="13" spans="1:19" ht="15" customHeight="1" x14ac:dyDescent="0.2">
      <c r="A13" s="665"/>
      <c r="B13" s="657"/>
      <c r="C13" s="1914"/>
      <c r="D13" s="658">
        <f>+'3.2. BCG'!C14</f>
        <v>0</v>
      </c>
      <c r="E13" s="728"/>
      <c r="F13" s="729"/>
      <c r="G13" s="729"/>
      <c r="H13" s="729"/>
      <c r="I13" s="729"/>
      <c r="J13" s="729"/>
      <c r="K13" s="729"/>
      <c r="L13" s="729"/>
      <c r="M13" s="729"/>
      <c r="N13" s="729"/>
      <c r="O13" s="729"/>
      <c r="P13" s="730"/>
      <c r="Q13" s="1060">
        <f t="shared" si="1"/>
        <v>0</v>
      </c>
      <c r="R13" s="678">
        <f>+'7.3. Orçamento'!J13</f>
        <v>0</v>
      </c>
      <c r="S13" s="1067" t="e">
        <f t="shared" ref="S13:S29" si="2">+Q13/R13</f>
        <v>#DIV/0!</v>
      </c>
    </row>
    <row r="14" spans="1:19" ht="15" customHeight="1" x14ac:dyDescent="0.2">
      <c r="A14" s="665"/>
      <c r="B14" s="657"/>
      <c r="C14" s="1914"/>
      <c r="D14" s="658">
        <f>+'3.2. BCG'!C15</f>
        <v>0</v>
      </c>
      <c r="E14" s="728"/>
      <c r="F14" s="729"/>
      <c r="G14" s="729"/>
      <c r="H14" s="729"/>
      <c r="I14" s="729"/>
      <c r="J14" s="729"/>
      <c r="K14" s="729"/>
      <c r="L14" s="729"/>
      <c r="M14" s="729"/>
      <c r="N14" s="729"/>
      <c r="O14" s="729"/>
      <c r="P14" s="730"/>
      <c r="Q14" s="1060">
        <f t="shared" si="1"/>
        <v>0</v>
      </c>
      <c r="R14" s="678">
        <f>+'7.3. Orçamento'!J14</f>
        <v>0</v>
      </c>
      <c r="S14" s="1067" t="e">
        <f t="shared" si="2"/>
        <v>#DIV/0!</v>
      </c>
    </row>
    <row r="15" spans="1:19" ht="15" customHeight="1" x14ac:dyDescent="0.2">
      <c r="A15" s="665"/>
      <c r="B15" s="657"/>
      <c r="C15" s="1914"/>
      <c r="D15" s="658">
        <f>+'3.2. BCG'!C16</f>
        <v>0</v>
      </c>
      <c r="E15" s="728"/>
      <c r="F15" s="729"/>
      <c r="G15" s="729"/>
      <c r="H15" s="729"/>
      <c r="I15" s="729"/>
      <c r="J15" s="729"/>
      <c r="K15" s="729"/>
      <c r="L15" s="729"/>
      <c r="M15" s="729"/>
      <c r="N15" s="729"/>
      <c r="O15" s="729"/>
      <c r="P15" s="730"/>
      <c r="Q15" s="1060">
        <f t="shared" si="1"/>
        <v>0</v>
      </c>
      <c r="R15" s="678">
        <f>+'7.3. Orçamento'!J15</f>
        <v>0</v>
      </c>
      <c r="S15" s="1067" t="e">
        <f t="shared" si="2"/>
        <v>#DIV/0!</v>
      </c>
    </row>
    <row r="16" spans="1:19" ht="15" customHeight="1" x14ac:dyDescent="0.2">
      <c r="A16" s="665"/>
      <c r="B16" s="657"/>
      <c r="C16" s="1914"/>
      <c r="D16" s="658">
        <f>+'3.2. BCG'!C17</f>
        <v>0</v>
      </c>
      <c r="E16" s="728"/>
      <c r="F16" s="729"/>
      <c r="G16" s="729"/>
      <c r="H16" s="729"/>
      <c r="I16" s="729"/>
      <c r="J16" s="729"/>
      <c r="K16" s="729"/>
      <c r="L16" s="729"/>
      <c r="M16" s="729"/>
      <c r="N16" s="729"/>
      <c r="O16" s="729"/>
      <c r="P16" s="730"/>
      <c r="Q16" s="1060">
        <f t="shared" si="1"/>
        <v>0</v>
      </c>
      <c r="R16" s="678">
        <f>+'7.3. Orçamento'!J16</f>
        <v>0</v>
      </c>
      <c r="S16" s="1067" t="e">
        <f t="shared" si="2"/>
        <v>#DIV/0!</v>
      </c>
    </row>
    <row r="17" spans="1:19" ht="15" customHeight="1" x14ac:dyDescent="0.2">
      <c r="A17" s="665"/>
      <c r="B17" s="657"/>
      <c r="C17" s="1914"/>
      <c r="D17" s="658">
        <f>+'3.2. BCG'!C18</f>
        <v>0</v>
      </c>
      <c r="E17" s="728"/>
      <c r="F17" s="729"/>
      <c r="G17" s="729"/>
      <c r="H17" s="729"/>
      <c r="I17" s="729"/>
      <c r="J17" s="729"/>
      <c r="K17" s="729"/>
      <c r="L17" s="729"/>
      <c r="M17" s="729"/>
      <c r="N17" s="729"/>
      <c r="O17" s="729"/>
      <c r="P17" s="730"/>
      <c r="Q17" s="1060">
        <f t="shared" si="1"/>
        <v>0</v>
      </c>
      <c r="R17" s="678">
        <f>+'7.3. Orçamento'!J17</f>
        <v>0</v>
      </c>
      <c r="S17" s="1067" t="e">
        <f t="shared" si="2"/>
        <v>#DIV/0!</v>
      </c>
    </row>
    <row r="18" spans="1:19" ht="15" customHeight="1" x14ac:dyDescent="0.2">
      <c r="A18" s="665"/>
      <c r="B18" s="657"/>
      <c r="C18" s="1914"/>
      <c r="D18" s="658">
        <f>+'3.2. BCG'!C19</f>
        <v>0</v>
      </c>
      <c r="E18" s="728"/>
      <c r="F18" s="729"/>
      <c r="G18" s="729"/>
      <c r="H18" s="729"/>
      <c r="I18" s="729"/>
      <c r="J18" s="729"/>
      <c r="K18" s="729"/>
      <c r="L18" s="729"/>
      <c r="M18" s="729"/>
      <c r="N18" s="729"/>
      <c r="O18" s="729"/>
      <c r="P18" s="730"/>
      <c r="Q18" s="1060">
        <f t="shared" si="1"/>
        <v>0</v>
      </c>
      <c r="R18" s="678">
        <f>+'7.3. Orçamento'!J18</f>
        <v>0</v>
      </c>
      <c r="S18" s="1067" t="e">
        <f t="shared" si="2"/>
        <v>#DIV/0!</v>
      </c>
    </row>
    <row r="19" spans="1:19" ht="15" customHeight="1" x14ac:dyDescent="0.2">
      <c r="A19" s="665"/>
      <c r="B19" s="657"/>
      <c r="C19" s="1914"/>
      <c r="D19" s="658">
        <f>+'3.2. BCG'!C20</f>
        <v>0</v>
      </c>
      <c r="E19" s="728"/>
      <c r="F19" s="729"/>
      <c r="G19" s="729"/>
      <c r="H19" s="729"/>
      <c r="I19" s="729"/>
      <c r="J19" s="729"/>
      <c r="K19" s="729"/>
      <c r="L19" s="729"/>
      <c r="M19" s="729"/>
      <c r="N19" s="729"/>
      <c r="O19" s="729"/>
      <c r="P19" s="730"/>
      <c r="Q19" s="1060">
        <f t="shared" si="1"/>
        <v>0</v>
      </c>
      <c r="R19" s="678">
        <f>+'7.3. Orçamento'!J19</f>
        <v>0</v>
      </c>
      <c r="S19" s="1067" t="e">
        <f t="shared" si="2"/>
        <v>#DIV/0!</v>
      </c>
    </row>
    <row r="20" spans="1:19" ht="15" customHeight="1" x14ac:dyDescent="0.2">
      <c r="A20" s="665"/>
      <c r="B20" s="657"/>
      <c r="C20" s="1914"/>
      <c r="D20" s="658">
        <f>+'3.2. BCG'!C21</f>
        <v>0</v>
      </c>
      <c r="E20" s="728"/>
      <c r="F20" s="729"/>
      <c r="G20" s="729"/>
      <c r="H20" s="729"/>
      <c r="I20" s="729"/>
      <c r="J20" s="729"/>
      <c r="K20" s="729"/>
      <c r="L20" s="729"/>
      <c r="M20" s="729"/>
      <c r="N20" s="729"/>
      <c r="O20" s="729"/>
      <c r="P20" s="730"/>
      <c r="Q20" s="1060">
        <f t="shared" si="1"/>
        <v>0</v>
      </c>
      <c r="R20" s="678">
        <f>+'7.3. Orçamento'!J20</f>
        <v>0</v>
      </c>
      <c r="S20" s="1067" t="e">
        <f t="shared" si="2"/>
        <v>#DIV/0!</v>
      </c>
    </row>
    <row r="21" spans="1:19" ht="15" customHeight="1" x14ac:dyDescent="0.2">
      <c r="A21" s="665"/>
      <c r="B21" s="657"/>
      <c r="C21" s="1914"/>
      <c r="D21" s="658">
        <f>+'3.2. BCG'!C22</f>
        <v>0</v>
      </c>
      <c r="E21" s="728"/>
      <c r="F21" s="729"/>
      <c r="G21" s="729"/>
      <c r="H21" s="729"/>
      <c r="I21" s="729"/>
      <c r="J21" s="729"/>
      <c r="K21" s="729"/>
      <c r="L21" s="729"/>
      <c r="M21" s="729"/>
      <c r="N21" s="729"/>
      <c r="O21" s="729"/>
      <c r="P21" s="730"/>
      <c r="Q21" s="1060">
        <f t="shared" si="1"/>
        <v>0</v>
      </c>
      <c r="R21" s="678">
        <f>+'7.3. Orçamento'!J21</f>
        <v>0</v>
      </c>
      <c r="S21" s="1067" t="e">
        <f t="shared" si="2"/>
        <v>#DIV/0!</v>
      </c>
    </row>
    <row r="22" spans="1:19" ht="15" customHeight="1" x14ac:dyDescent="0.2">
      <c r="A22" s="665"/>
      <c r="B22" s="657"/>
      <c r="C22" s="1914"/>
      <c r="D22" s="658">
        <f>+'3.2. BCG'!C23</f>
        <v>0</v>
      </c>
      <c r="E22" s="728"/>
      <c r="F22" s="729"/>
      <c r="G22" s="729"/>
      <c r="H22" s="729"/>
      <c r="I22" s="729"/>
      <c r="J22" s="729"/>
      <c r="K22" s="729"/>
      <c r="L22" s="729"/>
      <c r="M22" s="729"/>
      <c r="N22" s="729"/>
      <c r="O22" s="729"/>
      <c r="P22" s="730"/>
      <c r="Q22" s="1060">
        <f t="shared" si="1"/>
        <v>0</v>
      </c>
      <c r="R22" s="678">
        <f>+'7.3. Orçamento'!J22</f>
        <v>0</v>
      </c>
      <c r="S22" s="1067" t="e">
        <f t="shared" si="2"/>
        <v>#DIV/0!</v>
      </c>
    </row>
    <row r="23" spans="1:19" ht="15" customHeight="1" x14ac:dyDescent="0.2">
      <c r="A23" s="665"/>
      <c r="B23" s="657"/>
      <c r="C23" s="1914"/>
      <c r="D23" s="658">
        <f>+'3.2. BCG'!C24</f>
        <v>0</v>
      </c>
      <c r="E23" s="728"/>
      <c r="F23" s="729"/>
      <c r="G23" s="729"/>
      <c r="H23" s="729"/>
      <c r="I23" s="729"/>
      <c r="J23" s="729"/>
      <c r="K23" s="729"/>
      <c r="L23" s="729"/>
      <c r="M23" s="729"/>
      <c r="N23" s="729"/>
      <c r="O23" s="729"/>
      <c r="P23" s="730"/>
      <c r="Q23" s="1060">
        <f t="shared" si="1"/>
        <v>0</v>
      </c>
      <c r="R23" s="678">
        <f>+'7.3. Orçamento'!J23</f>
        <v>0</v>
      </c>
      <c r="S23" s="1067" t="e">
        <f t="shared" si="2"/>
        <v>#DIV/0!</v>
      </c>
    </row>
    <row r="24" spans="1:19" ht="15" customHeight="1" x14ac:dyDescent="0.2">
      <c r="A24" s="665"/>
      <c r="B24" s="657"/>
      <c r="C24" s="1914"/>
      <c r="D24" s="658">
        <f>+'3.2. BCG'!C25</f>
        <v>0</v>
      </c>
      <c r="E24" s="728"/>
      <c r="F24" s="729"/>
      <c r="G24" s="729"/>
      <c r="H24" s="729"/>
      <c r="I24" s="729"/>
      <c r="J24" s="729"/>
      <c r="K24" s="729"/>
      <c r="L24" s="729"/>
      <c r="M24" s="729"/>
      <c r="N24" s="729"/>
      <c r="O24" s="729"/>
      <c r="P24" s="730"/>
      <c r="Q24" s="1060">
        <f t="shared" si="1"/>
        <v>0</v>
      </c>
      <c r="R24" s="678">
        <f>+'7.3. Orçamento'!J24</f>
        <v>0</v>
      </c>
      <c r="S24" s="1067" t="e">
        <f t="shared" si="2"/>
        <v>#DIV/0!</v>
      </c>
    </row>
    <row r="25" spans="1:19" ht="15" customHeight="1" x14ac:dyDescent="0.2">
      <c r="A25" s="665"/>
      <c r="B25" s="657"/>
      <c r="C25" s="1914"/>
      <c r="D25" s="658">
        <f>+'3.2. BCG'!C26</f>
        <v>0</v>
      </c>
      <c r="E25" s="728"/>
      <c r="F25" s="729"/>
      <c r="G25" s="729"/>
      <c r="H25" s="729"/>
      <c r="I25" s="729"/>
      <c r="J25" s="729"/>
      <c r="K25" s="729"/>
      <c r="L25" s="729"/>
      <c r="M25" s="729"/>
      <c r="N25" s="729"/>
      <c r="O25" s="729"/>
      <c r="P25" s="730"/>
      <c r="Q25" s="1060">
        <f t="shared" si="1"/>
        <v>0</v>
      </c>
      <c r="R25" s="678">
        <f>+'7.3. Orçamento'!J25</f>
        <v>0</v>
      </c>
      <c r="S25" s="1067" t="e">
        <f t="shared" si="2"/>
        <v>#DIV/0!</v>
      </c>
    </row>
    <row r="26" spans="1:19" ht="15" customHeight="1" x14ac:dyDescent="0.2">
      <c r="A26" s="665"/>
      <c r="B26" s="657"/>
      <c r="C26" s="1914"/>
      <c r="D26" s="658">
        <f>+'3.2. BCG'!C27</f>
        <v>0</v>
      </c>
      <c r="E26" s="728"/>
      <c r="F26" s="729"/>
      <c r="G26" s="729"/>
      <c r="H26" s="729"/>
      <c r="I26" s="729"/>
      <c r="J26" s="729"/>
      <c r="K26" s="729"/>
      <c r="L26" s="729"/>
      <c r="M26" s="729"/>
      <c r="N26" s="729"/>
      <c r="O26" s="729"/>
      <c r="P26" s="730"/>
      <c r="Q26" s="1060">
        <f t="shared" si="1"/>
        <v>0</v>
      </c>
      <c r="R26" s="678">
        <f>+'7.3. Orçamento'!J26</f>
        <v>0</v>
      </c>
      <c r="S26" s="1067" t="e">
        <f t="shared" si="2"/>
        <v>#DIV/0!</v>
      </c>
    </row>
    <row r="27" spans="1:19" ht="15" customHeight="1" x14ac:dyDescent="0.2">
      <c r="A27" s="665"/>
      <c r="B27" s="657"/>
      <c r="C27" s="1914"/>
      <c r="D27" s="658">
        <f>+'3.2. BCG'!C28</f>
        <v>0</v>
      </c>
      <c r="E27" s="728"/>
      <c r="F27" s="729"/>
      <c r="G27" s="729"/>
      <c r="H27" s="729"/>
      <c r="I27" s="729"/>
      <c r="J27" s="729"/>
      <c r="K27" s="729"/>
      <c r="L27" s="729"/>
      <c r="M27" s="729"/>
      <c r="N27" s="729"/>
      <c r="O27" s="729"/>
      <c r="P27" s="730"/>
      <c r="Q27" s="1060">
        <f t="shared" si="1"/>
        <v>0</v>
      </c>
      <c r="R27" s="678">
        <f>+'7.3. Orçamento'!J27</f>
        <v>0</v>
      </c>
      <c r="S27" s="1067" t="e">
        <f t="shared" si="2"/>
        <v>#DIV/0!</v>
      </c>
    </row>
    <row r="28" spans="1:19" ht="15" customHeight="1" x14ac:dyDescent="0.2">
      <c r="A28" s="665"/>
      <c r="B28" s="657"/>
      <c r="C28" s="1914"/>
      <c r="D28" s="658">
        <f>+'3.2. BCG'!C29</f>
        <v>0</v>
      </c>
      <c r="E28" s="728"/>
      <c r="F28" s="729"/>
      <c r="G28" s="729"/>
      <c r="H28" s="729"/>
      <c r="I28" s="729"/>
      <c r="J28" s="729"/>
      <c r="K28" s="729"/>
      <c r="L28" s="729"/>
      <c r="M28" s="729"/>
      <c r="N28" s="729"/>
      <c r="O28" s="729"/>
      <c r="P28" s="730"/>
      <c r="Q28" s="1060">
        <f t="shared" si="1"/>
        <v>0</v>
      </c>
      <c r="R28" s="678">
        <f>+'7.3. Orçamento'!J28</f>
        <v>0</v>
      </c>
      <c r="S28" s="1067" t="e">
        <f t="shared" si="2"/>
        <v>#DIV/0!</v>
      </c>
    </row>
    <row r="29" spans="1:19" ht="15" customHeight="1" x14ac:dyDescent="0.2">
      <c r="A29" s="665"/>
      <c r="B29" s="657"/>
      <c r="C29" s="1914"/>
      <c r="D29" s="658">
        <f>+'3.2. BCG'!C30</f>
        <v>0</v>
      </c>
      <c r="E29" s="728"/>
      <c r="F29" s="729"/>
      <c r="G29" s="729"/>
      <c r="H29" s="729"/>
      <c r="I29" s="729"/>
      <c r="J29" s="729"/>
      <c r="K29" s="729"/>
      <c r="L29" s="729"/>
      <c r="M29" s="729"/>
      <c r="N29" s="729"/>
      <c r="O29" s="729"/>
      <c r="P29" s="730"/>
      <c r="Q29" s="1060">
        <f t="shared" si="1"/>
        <v>0</v>
      </c>
      <c r="R29" s="678">
        <f>+'7.3. Orçamento'!J29</f>
        <v>0</v>
      </c>
      <c r="S29" s="1067" t="e">
        <f t="shared" si="2"/>
        <v>#DIV/0!</v>
      </c>
    </row>
    <row r="30" spans="1:19" ht="15" customHeight="1" x14ac:dyDescent="0.2">
      <c r="A30" s="665"/>
      <c r="B30" s="657"/>
      <c r="C30" s="1915"/>
      <c r="D30" s="673">
        <f>+'3.2. BCG'!C31</f>
        <v>0</v>
      </c>
      <c r="E30" s="734"/>
      <c r="F30" s="735"/>
      <c r="G30" s="735"/>
      <c r="H30" s="735"/>
      <c r="I30" s="735"/>
      <c r="J30" s="735"/>
      <c r="K30" s="735"/>
      <c r="L30" s="735"/>
      <c r="M30" s="735"/>
      <c r="N30" s="735"/>
      <c r="O30" s="735"/>
      <c r="P30" s="736"/>
      <c r="Q30" s="1061">
        <f t="shared" si="1"/>
        <v>0</v>
      </c>
      <c r="R30" s="678">
        <f>+'7.3. Orçamento'!J30</f>
        <v>0</v>
      </c>
      <c r="S30" s="1067" t="e">
        <f>+Q30/R30</f>
        <v>#DIV/0!</v>
      </c>
    </row>
    <row r="31" spans="1:19" ht="15" customHeight="1" x14ac:dyDescent="0.2">
      <c r="A31" s="665"/>
      <c r="B31" s="657"/>
      <c r="C31" s="1913" t="s">
        <v>362</v>
      </c>
      <c r="D31" s="658">
        <f>+'7.3. Orçamento'!D31</f>
        <v>0</v>
      </c>
      <c r="E31" s="731"/>
      <c r="F31" s="732"/>
      <c r="G31" s="732"/>
      <c r="H31" s="732"/>
      <c r="I31" s="732"/>
      <c r="J31" s="732"/>
      <c r="K31" s="732"/>
      <c r="L31" s="732"/>
      <c r="M31" s="732"/>
      <c r="N31" s="732"/>
      <c r="O31" s="732"/>
      <c r="P31" s="733"/>
      <c r="Q31" s="1059">
        <f t="shared" si="1"/>
        <v>0</v>
      </c>
      <c r="R31" s="677">
        <f>+'7.3. Orçamento'!J31</f>
        <v>0</v>
      </c>
      <c r="S31" s="1066" t="e">
        <f>+Q31/R31</f>
        <v>#DIV/0!</v>
      </c>
    </row>
    <row r="32" spans="1:19" ht="15" customHeight="1" x14ac:dyDescent="0.2">
      <c r="A32" s="665"/>
      <c r="B32" s="657"/>
      <c r="C32" s="1914"/>
      <c r="D32" s="658">
        <f>+'7.3. Orçamento'!D32</f>
        <v>0</v>
      </c>
      <c r="E32" s="728"/>
      <c r="F32" s="729"/>
      <c r="G32" s="729"/>
      <c r="H32" s="729"/>
      <c r="I32" s="729"/>
      <c r="J32" s="729"/>
      <c r="K32" s="729"/>
      <c r="L32" s="729"/>
      <c r="M32" s="729"/>
      <c r="N32" s="729"/>
      <c r="O32" s="729"/>
      <c r="P32" s="730"/>
      <c r="Q32" s="1060">
        <f t="shared" si="1"/>
        <v>0</v>
      </c>
      <c r="R32" s="678">
        <f>+'7.3. Orçamento'!J32</f>
        <v>0</v>
      </c>
      <c r="S32" s="1067" t="e">
        <f>+Q32/R32</f>
        <v>#DIV/0!</v>
      </c>
    </row>
    <row r="33" spans="1:19" ht="15" customHeight="1" x14ac:dyDescent="0.2">
      <c r="A33" s="665"/>
      <c r="B33" s="657"/>
      <c r="C33" s="1914"/>
      <c r="D33" s="658">
        <f>+'7.3. Orçamento'!D33</f>
        <v>0</v>
      </c>
      <c r="E33" s="728"/>
      <c r="F33" s="729"/>
      <c r="G33" s="729"/>
      <c r="H33" s="729"/>
      <c r="I33" s="729"/>
      <c r="J33" s="729"/>
      <c r="K33" s="729"/>
      <c r="L33" s="729"/>
      <c r="M33" s="729"/>
      <c r="N33" s="729"/>
      <c r="O33" s="729"/>
      <c r="P33" s="730"/>
      <c r="Q33" s="1060">
        <f t="shared" si="1"/>
        <v>0</v>
      </c>
      <c r="R33" s="678">
        <f>+'7.3. Orçamento'!J33</f>
        <v>0</v>
      </c>
      <c r="S33" s="1067" t="e">
        <f t="shared" ref="S33:S34" si="3">+Q33/R33</f>
        <v>#DIV/0!</v>
      </c>
    </row>
    <row r="34" spans="1:19" ht="15" customHeight="1" x14ac:dyDescent="0.2">
      <c r="A34" s="665"/>
      <c r="B34" s="657"/>
      <c r="C34" s="1914"/>
      <c r="D34" s="658">
        <f>+'7.3. Orçamento'!D34</f>
        <v>0</v>
      </c>
      <c r="E34" s="728"/>
      <c r="F34" s="729"/>
      <c r="G34" s="729"/>
      <c r="H34" s="729"/>
      <c r="I34" s="729"/>
      <c r="J34" s="729"/>
      <c r="K34" s="729"/>
      <c r="L34" s="729"/>
      <c r="M34" s="729"/>
      <c r="N34" s="729"/>
      <c r="O34" s="729"/>
      <c r="P34" s="730"/>
      <c r="Q34" s="1060">
        <f t="shared" si="1"/>
        <v>0</v>
      </c>
      <c r="R34" s="678">
        <f>+'7.3. Orçamento'!J34</f>
        <v>0</v>
      </c>
      <c r="S34" s="1067" t="e">
        <f t="shared" si="3"/>
        <v>#DIV/0!</v>
      </c>
    </row>
    <row r="35" spans="1:19" ht="15" customHeight="1" x14ac:dyDescent="0.2">
      <c r="A35" s="665"/>
      <c r="B35" s="657"/>
      <c r="C35" s="1915"/>
      <c r="D35" s="737">
        <f>+'7.3. Orçamento'!D35</f>
        <v>0</v>
      </c>
      <c r="E35" s="734"/>
      <c r="F35" s="735"/>
      <c r="G35" s="735"/>
      <c r="H35" s="735"/>
      <c r="I35" s="735"/>
      <c r="J35" s="735"/>
      <c r="K35" s="735"/>
      <c r="L35" s="735"/>
      <c r="M35" s="735"/>
      <c r="N35" s="735"/>
      <c r="O35" s="735"/>
      <c r="P35" s="736"/>
      <c r="Q35" s="1061">
        <f t="shared" si="1"/>
        <v>0</v>
      </c>
      <c r="R35" s="679">
        <f>+'7.3. Orçamento'!J35</f>
        <v>0</v>
      </c>
      <c r="S35" s="1068" t="e">
        <f>+Q35/R35</f>
        <v>#DIV/0!</v>
      </c>
    </row>
    <row r="36" spans="1:19" ht="15" customHeight="1" x14ac:dyDescent="0.2">
      <c r="A36" s="665" t="s">
        <v>157</v>
      </c>
      <c r="B36" s="1906" t="s">
        <v>47</v>
      </c>
      <c r="C36" s="1907"/>
      <c r="D36" s="1908"/>
      <c r="E36" s="710"/>
      <c r="F36" s="711"/>
      <c r="G36" s="711"/>
      <c r="H36" s="711"/>
      <c r="I36" s="711"/>
      <c r="J36" s="711"/>
      <c r="K36" s="711"/>
      <c r="L36" s="711"/>
      <c r="M36" s="711"/>
      <c r="N36" s="711"/>
      <c r="O36" s="711"/>
      <c r="P36" s="712"/>
      <c r="Q36" s="1062">
        <f t="shared" si="1"/>
        <v>0</v>
      </c>
      <c r="R36" s="680">
        <f>+'7.3. Orçamento'!H36</f>
        <v>0</v>
      </c>
      <c r="S36" s="1069" t="e">
        <f>+Q36/R36</f>
        <v>#DIV/0!</v>
      </c>
    </row>
    <row r="37" spans="1:19" ht="36" customHeight="1" x14ac:dyDescent="0.2">
      <c r="A37" s="665" t="s">
        <v>159</v>
      </c>
      <c r="B37" s="1906" t="s">
        <v>48</v>
      </c>
      <c r="C37" s="1906"/>
      <c r="D37" s="1909"/>
      <c r="E37" s="728"/>
      <c r="F37" s="729"/>
      <c r="G37" s="729"/>
      <c r="H37" s="729"/>
      <c r="I37" s="729"/>
      <c r="J37" s="729"/>
      <c r="K37" s="729"/>
      <c r="L37" s="729"/>
      <c r="M37" s="729"/>
      <c r="N37" s="729"/>
      <c r="O37" s="729"/>
      <c r="P37" s="730"/>
      <c r="Q37" s="1060">
        <f t="shared" si="1"/>
        <v>0</v>
      </c>
      <c r="R37" s="678">
        <f>+'7.3. Orçamento'!H37</f>
        <v>0</v>
      </c>
      <c r="S37" s="1070" t="e">
        <f t="shared" ref="S37:S93" si="4">+Q37/R37</f>
        <v>#DIV/0!</v>
      </c>
    </row>
    <row r="38" spans="1:19" ht="15" x14ac:dyDescent="0.2">
      <c r="A38" s="665" t="s">
        <v>159</v>
      </c>
      <c r="B38" s="1906" t="s">
        <v>49</v>
      </c>
      <c r="C38" s="1906"/>
      <c r="D38" s="1909"/>
      <c r="E38" s="728"/>
      <c r="F38" s="729"/>
      <c r="G38" s="729"/>
      <c r="H38" s="729"/>
      <c r="I38" s="729"/>
      <c r="J38" s="729"/>
      <c r="K38" s="729"/>
      <c r="L38" s="729"/>
      <c r="M38" s="729"/>
      <c r="N38" s="729"/>
      <c r="O38" s="729"/>
      <c r="P38" s="730"/>
      <c r="Q38" s="1060">
        <f t="shared" si="1"/>
        <v>0</v>
      </c>
      <c r="R38" s="678">
        <f>+'7.3. Orçamento'!H38</f>
        <v>0</v>
      </c>
      <c r="S38" s="1070" t="e">
        <f t="shared" si="4"/>
        <v>#DIV/0!</v>
      </c>
    </row>
    <row r="39" spans="1:19" ht="15" x14ac:dyDescent="0.2">
      <c r="A39" s="665" t="s">
        <v>157</v>
      </c>
      <c r="B39" s="1906" t="s">
        <v>50</v>
      </c>
      <c r="C39" s="1906"/>
      <c r="D39" s="1909"/>
      <c r="E39" s="728"/>
      <c r="F39" s="729"/>
      <c r="G39" s="729"/>
      <c r="H39" s="729"/>
      <c r="I39" s="729"/>
      <c r="J39" s="729"/>
      <c r="K39" s="729"/>
      <c r="L39" s="729"/>
      <c r="M39" s="729"/>
      <c r="N39" s="729"/>
      <c r="O39" s="729"/>
      <c r="P39" s="730"/>
      <c r="Q39" s="1060">
        <f t="shared" si="1"/>
        <v>0</v>
      </c>
      <c r="R39" s="678">
        <f>+'7.3. Orçamento'!H39</f>
        <v>0</v>
      </c>
      <c r="S39" s="1070" t="e">
        <f t="shared" si="4"/>
        <v>#DIV/0!</v>
      </c>
    </row>
    <row r="40" spans="1:19" ht="30.75" customHeight="1" x14ac:dyDescent="0.2">
      <c r="A40" s="665" t="s">
        <v>158</v>
      </c>
      <c r="B40" s="1906" t="s">
        <v>51</v>
      </c>
      <c r="C40" s="1906"/>
      <c r="D40" s="1909"/>
      <c r="E40" s="728"/>
      <c r="F40" s="729"/>
      <c r="G40" s="729"/>
      <c r="H40" s="729"/>
      <c r="I40" s="729"/>
      <c r="J40" s="729"/>
      <c r="K40" s="729"/>
      <c r="L40" s="729"/>
      <c r="M40" s="729"/>
      <c r="N40" s="729"/>
      <c r="O40" s="729"/>
      <c r="P40" s="730"/>
      <c r="Q40" s="1060">
        <f t="shared" si="1"/>
        <v>0</v>
      </c>
      <c r="R40" s="678">
        <f>+'7.3. Orçamento'!H40</f>
        <v>0</v>
      </c>
      <c r="S40" s="1070" t="e">
        <f t="shared" si="4"/>
        <v>#DIV/0!</v>
      </c>
    </row>
    <row r="41" spans="1:19" ht="15" x14ac:dyDescent="0.2">
      <c r="A41" s="665" t="s">
        <v>158</v>
      </c>
      <c r="B41" s="1906" t="s">
        <v>52</v>
      </c>
      <c r="C41" s="1919"/>
      <c r="D41" s="1920"/>
      <c r="E41" s="702">
        <f>+E42+E43+E52+E58+E63+E68</f>
        <v>0</v>
      </c>
      <c r="F41" s="703">
        <f t="shared" ref="F41:P41" si="5">+F42+F43+F52+F58+F63+F68</f>
        <v>0</v>
      </c>
      <c r="G41" s="703">
        <f t="shared" si="5"/>
        <v>0</v>
      </c>
      <c r="H41" s="703">
        <f t="shared" si="5"/>
        <v>0</v>
      </c>
      <c r="I41" s="703">
        <f t="shared" si="5"/>
        <v>0</v>
      </c>
      <c r="J41" s="703">
        <f t="shared" si="5"/>
        <v>0</v>
      </c>
      <c r="K41" s="703">
        <f t="shared" si="5"/>
        <v>0</v>
      </c>
      <c r="L41" s="703">
        <f t="shared" si="5"/>
        <v>0</v>
      </c>
      <c r="M41" s="703">
        <f t="shared" si="5"/>
        <v>0</v>
      </c>
      <c r="N41" s="703">
        <f t="shared" si="5"/>
        <v>0</v>
      </c>
      <c r="O41" s="703">
        <f t="shared" si="5"/>
        <v>0</v>
      </c>
      <c r="P41" s="704">
        <f t="shared" si="5"/>
        <v>0</v>
      </c>
      <c r="Q41" s="1063">
        <f t="shared" si="1"/>
        <v>0</v>
      </c>
      <c r="R41" s="681">
        <f>+'7.3. Orçamento'!H41</f>
        <v>0</v>
      </c>
      <c r="S41" s="1071" t="e">
        <f t="shared" si="4"/>
        <v>#DIV/0!</v>
      </c>
    </row>
    <row r="42" spans="1:19" ht="15" customHeight="1" x14ac:dyDescent="0.2">
      <c r="A42" s="666"/>
      <c r="B42" s="659"/>
      <c r="C42" s="1916" t="s">
        <v>52</v>
      </c>
      <c r="D42" s="671" t="s">
        <v>342</v>
      </c>
      <c r="E42" s="731"/>
      <c r="F42" s="732"/>
      <c r="G42" s="732"/>
      <c r="H42" s="732"/>
      <c r="I42" s="732"/>
      <c r="J42" s="732"/>
      <c r="K42" s="732"/>
      <c r="L42" s="732"/>
      <c r="M42" s="732"/>
      <c r="N42" s="732"/>
      <c r="O42" s="732"/>
      <c r="P42" s="733"/>
      <c r="Q42" s="1059">
        <f t="shared" si="1"/>
        <v>0</v>
      </c>
      <c r="R42" s="677">
        <f>+'7.3. Orçamento'!H42</f>
        <v>0</v>
      </c>
      <c r="S42" s="1072" t="e">
        <f t="shared" si="4"/>
        <v>#DIV/0!</v>
      </c>
    </row>
    <row r="43" spans="1:19" ht="15" customHeight="1" x14ac:dyDescent="0.2">
      <c r="A43" s="666"/>
      <c r="B43" s="659"/>
      <c r="C43" s="1917"/>
      <c r="D43" s="660" t="s">
        <v>343</v>
      </c>
      <c r="E43" s="699">
        <f>+SUM(E44:E51)</f>
        <v>0</v>
      </c>
      <c r="F43" s="700">
        <f t="shared" ref="F43:P43" si="6">+SUM(F44:F51)</f>
        <v>0</v>
      </c>
      <c r="G43" s="700">
        <f t="shared" si="6"/>
        <v>0</v>
      </c>
      <c r="H43" s="700">
        <f t="shared" si="6"/>
        <v>0</v>
      </c>
      <c r="I43" s="700">
        <f t="shared" si="6"/>
        <v>0</v>
      </c>
      <c r="J43" s="700">
        <f t="shared" si="6"/>
        <v>0</v>
      </c>
      <c r="K43" s="700">
        <f t="shared" si="6"/>
        <v>0</v>
      </c>
      <c r="L43" s="700">
        <f t="shared" si="6"/>
        <v>0</v>
      </c>
      <c r="M43" s="700">
        <f t="shared" si="6"/>
        <v>0</v>
      </c>
      <c r="N43" s="700">
        <f t="shared" si="6"/>
        <v>0</v>
      </c>
      <c r="O43" s="700">
        <f t="shared" si="6"/>
        <v>0</v>
      </c>
      <c r="P43" s="701">
        <f t="shared" si="6"/>
        <v>0</v>
      </c>
      <c r="Q43" s="1060">
        <f t="shared" si="1"/>
        <v>0</v>
      </c>
      <c r="R43" s="678">
        <f>+'7.3. Orçamento'!H43</f>
        <v>0</v>
      </c>
      <c r="S43" s="1070" t="e">
        <f t="shared" si="4"/>
        <v>#DIV/0!</v>
      </c>
    </row>
    <row r="44" spans="1:19" ht="15" customHeight="1" x14ac:dyDescent="0.2">
      <c r="A44" s="666"/>
      <c r="B44" s="659"/>
      <c r="C44" s="1917"/>
      <c r="D44" s="661" t="s">
        <v>344</v>
      </c>
      <c r="E44" s="722"/>
      <c r="F44" s="723"/>
      <c r="G44" s="723"/>
      <c r="H44" s="723"/>
      <c r="I44" s="723"/>
      <c r="J44" s="723"/>
      <c r="K44" s="723"/>
      <c r="L44" s="723"/>
      <c r="M44" s="723"/>
      <c r="N44" s="723"/>
      <c r="O44" s="723"/>
      <c r="P44" s="724"/>
      <c r="Q44" s="1060">
        <f t="shared" si="1"/>
        <v>0</v>
      </c>
      <c r="R44" s="678">
        <f>+'7.3. Orçamento'!H44</f>
        <v>0</v>
      </c>
      <c r="S44" s="1073" t="e">
        <f t="shared" si="4"/>
        <v>#DIV/0!</v>
      </c>
    </row>
    <row r="45" spans="1:19" ht="28.5" customHeight="1" x14ac:dyDescent="0.2">
      <c r="A45" s="666"/>
      <c r="B45" s="659"/>
      <c r="C45" s="1917"/>
      <c r="D45" s="662" t="s">
        <v>345</v>
      </c>
      <c r="E45" s="722"/>
      <c r="F45" s="723"/>
      <c r="G45" s="723"/>
      <c r="H45" s="723"/>
      <c r="I45" s="723"/>
      <c r="J45" s="723"/>
      <c r="K45" s="723"/>
      <c r="L45" s="723"/>
      <c r="M45" s="723"/>
      <c r="N45" s="723"/>
      <c r="O45" s="723"/>
      <c r="P45" s="724"/>
      <c r="Q45" s="1060">
        <f t="shared" si="1"/>
        <v>0</v>
      </c>
      <c r="R45" s="678">
        <f>+'7.3. Orçamento'!H45</f>
        <v>0</v>
      </c>
      <c r="S45" s="1073" t="e">
        <f t="shared" si="4"/>
        <v>#DIV/0!</v>
      </c>
    </row>
    <row r="46" spans="1:19" ht="15" customHeight="1" x14ac:dyDescent="0.2">
      <c r="A46" s="666"/>
      <c r="B46" s="659"/>
      <c r="C46" s="1917"/>
      <c r="D46" s="662" t="s">
        <v>346</v>
      </c>
      <c r="E46" s="722"/>
      <c r="F46" s="723"/>
      <c r="G46" s="723"/>
      <c r="H46" s="723"/>
      <c r="I46" s="723"/>
      <c r="J46" s="723"/>
      <c r="K46" s="723"/>
      <c r="L46" s="723"/>
      <c r="M46" s="723"/>
      <c r="N46" s="723"/>
      <c r="O46" s="723"/>
      <c r="P46" s="724"/>
      <c r="Q46" s="1060">
        <f t="shared" si="1"/>
        <v>0</v>
      </c>
      <c r="R46" s="678">
        <f>+'7.3. Orçamento'!H46</f>
        <v>0</v>
      </c>
      <c r="S46" s="1073" t="e">
        <f t="shared" si="4"/>
        <v>#DIV/0!</v>
      </c>
    </row>
    <row r="47" spans="1:19" ht="15" customHeight="1" x14ac:dyDescent="0.2">
      <c r="A47" s="666"/>
      <c r="B47" s="659"/>
      <c r="C47" s="1917"/>
      <c r="D47" s="662" t="s">
        <v>347</v>
      </c>
      <c r="E47" s="722"/>
      <c r="F47" s="723"/>
      <c r="G47" s="723"/>
      <c r="H47" s="723"/>
      <c r="I47" s="723"/>
      <c r="J47" s="723"/>
      <c r="K47" s="723"/>
      <c r="L47" s="723"/>
      <c r="M47" s="723"/>
      <c r="N47" s="723"/>
      <c r="O47" s="723"/>
      <c r="P47" s="724"/>
      <c r="Q47" s="1060">
        <f t="shared" si="1"/>
        <v>0</v>
      </c>
      <c r="R47" s="678">
        <f>+'7.3. Orçamento'!H47</f>
        <v>0</v>
      </c>
      <c r="S47" s="1073" t="e">
        <f t="shared" si="4"/>
        <v>#DIV/0!</v>
      </c>
    </row>
    <row r="48" spans="1:19" ht="15" customHeight="1" x14ac:dyDescent="0.2">
      <c r="A48" s="666"/>
      <c r="B48" s="659"/>
      <c r="C48" s="1917"/>
      <c r="D48" s="662" t="s">
        <v>348</v>
      </c>
      <c r="E48" s="722"/>
      <c r="F48" s="723"/>
      <c r="G48" s="723"/>
      <c r="H48" s="723"/>
      <c r="I48" s="723"/>
      <c r="J48" s="723"/>
      <c r="K48" s="723"/>
      <c r="L48" s="723"/>
      <c r="M48" s="723"/>
      <c r="N48" s="723"/>
      <c r="O48" s="723"/>
      <c r="P48" s="724"/>
      <c r="Q48" s="1060">
        <f t="shared" si="1"/>
        <v>0</v>
      </c>
      <c r="R48" s="678">
        <f>+'7.3. Orçamento'!H48</f>
        <v>0</v>
      </c>
      <c r="S48" s="1073" t="e">
        <f t="shared" si="4"/>
        <v>#DIV/0!</v>
      </c>
    </row>
    <row r="49" spans="1:19" ht="15" customHeight="1" x14ac:dyDescent="0.2">
      <c r="A49" s="666"/>
      <c r="B49" s="659"/>
      <c r="C49" s="1917"/>
      <c r="D49" s="662" t="s">
        <v>349</v>
      </c>
      <c r="E49" s="722"/>
      <c r="F49" s="723"/>
      <c r="G49" s="723"/>
      <c r="H49" s="723"/>
      <c r="I49" s="723"/>
      <c r="J49" s="723"/>
      <c r="K49" s="723"/>
      <c r="L49" s="723"/>
      <c r="M49" s="723"/>
      <c r="N49" s="723"/>
      <c r="O49" s="723"/>
      <c r="P49" s="724"/>
      <c r="Q49" s="1060">
        <f t="shared" si="1"/>
        <v>0</v>
      </c>
      <c r="R49" s="678">
        <f>+'7.3. Orçamento'!H49</f>
        <v>0</v>
      </c>
      <c r="S49" s="1073" t="e">
        <f t="shared" si="4"/>
        <v>#DIV/0!</v>
      </c>
    </row>
    <row r="50" spans="1:19" ht="15" customHeight="1" x14ac:dyDescent="0.2">
      <c r="A50" s="666"/>
      <c r="B50" s="659"/>
      <c r="C50" s="1917"/>
      <c r="D50" s="662" t="s">
        <v>350</v>
      </c>
      <c r="E50" s="722"/>
      <c r="F50" s="723"/>
      <c r="G50" s="723"/>
      <c r="H50" s="723"/>
      <c r="I50" s="723"/>
      <c r="J50" s="723"/>
      <c r="K50" s="723"/>
      <c r="L50" s="723"/>
      <c r="M50" s="723"/>
      <c r="N50" s="723"/>
      <c r="O50" s="723"/>
      <c r="P50" s="724"/>
      <c r="Q50" s="1060">
        <f t="shared" si="1"/>
        <v>0</v>
      </c>
      <c r="R50" s="678">
        <f>+'7.3. Orçamento'!H50</f>
        <v>0</v>
      </c>
      <c r="S50" s="1073" t="e">
        <f t="shared" si="4"/>
        <v>#DIV/0!</v>
      </c>
    </row>
    <row r="51" spans="1:19" ht="14.25" customHeight="1" x14ac:dyDescent="0.2">
      <c r="A51" s="666"/>
      <c r="B51" s="659"/>
      <c r="C51" s="1917"/>
      <c r="D51" s="663" t="s">
        <v>351</v>
      </c>
      <c r="E51" s="722"/>
      <c r="F51" s="723"/>
      <c r="G51" s="723"/>
      <c r="H51" s="723"/>
      <c r="I51" s="723"/>
      <c r="J51" s="723"/>
      <c r="K51" s="723"/>
      <c r="L51" s="723"/>
      <c r="M51" s="723"/>
      <c r="N51" s="723"/>
      <c r="O51" s="723"/>
      <c r="P51" s="724"/>
      <c r="Q51" s="1060">
        <f t="shared" si="1"/>
        <v>0</v>
      </c>
      <c r="R51" s="678">
        <f>+'7.3. Orçamento'!H51</f>
        <v>0</v>
      </c>
      <c r="S51" s="1073" t="e">
        <f t="shared" si="4"/>
        <v>#DIV/0!</v>
      </c>
    </row>
    <row r="52" spans="1:19" ht="15" customHeight="1" x14ac:dyDescent="0.2">
      <c r="A52" s="666"/>
      <c r="B52" s="659"/>
      <c r="C52" s="1917"/>
      <c r="D52" s="664" t="s">
        <v>352</v>
      </c>
      <c r="E52" s="699">
        <f>+SUM(E53:E57)</f>
        <v>0</v>
      </c>
      <c r="F52" s="700">
        <f t="shared" ref="F52:P52" si="7">+SUM(F53:F57)</f>
        <v>0</v>
      </c>
      <c r="G52" s="700">
        <f t="shared" si="7"/>
        <v>0</v>
      </c>
      <c r="H52" s="700">
        <f t="shared" si="7"/>
        <v>0</v>
      </c>
      <c r="I52" s="700">
        <f t="shared" si="7"/>
        <v>0</v>
      </c>
      <c r="J52" s="700">
        <f t="shared" si="7"/>
        <v>0</v>
      </c>
      <c r="K52" s="700">
        <f t="shared" si="7"/>
        <v>0</v>
      </c>
      <c r="L52" s="700">
        <f t="shared" si="7"/>
        <v>0</v>
      </c>
      <c r="M52" s="700">
        <f t="shared" si="7"/>
        <v>0</v>
      </c>
      <c r="N52" s="700">
        <f t="shared" si="7"/>
        <v>0</v>
      </c>
      <c r="O52" s="700">
        <f t="shared" si="7"/>
        <v>0</v>
      </c>
      <c r="P52" s="701">
        <f t="shared" si="7"/>
        <v>0</v>
      </c>
      <c r="Q52" s="1060">
        <f t="shared" si="1"/>
        <v>0</v>
      </c>
      <c r="R52" s="678">
        <f>+'7.3. Orçamento'!H52</f>
        <v>0</v>
      </c>
      <c r="S52" s="1070" t="e">
        <f t="shared" si="4"/>
        <v>#DIV/0!</v>
      </c>
    </row>
    <row r="53" spans="1:19" ht="29.25" customHeight="1" x14ac:dyDescent="0.2">
      <c r="A53" s="666"/>
      <c r="B53" s="659"/>
      <c r="C53" s="1917"/>
      <c r="D53" s="661" t="s">
        <v>353</v>
      </c>
      <c r="E53" s="722"/>
      <c r="F53" s="723"/>
      <c r="G53" s="723"/>
      <c r="H53" s="723"/>
      <c r="I53" s="723"/>
      <c r="J53" s="723"/>
      <c r="K53" s="723"/>
      <c r="L53" s="723"/>
      <c r="M53" s="723"/>
      <c r="N53" s="723"/>
      <c r="O53" s="723"/>
      <c r="P53" s="724"/>
      <c r="Q53" s="1060">
        <f t="shared" si="1"/>
        <v>0</v>
      </c>
      <c r="R53" s="678">
        <f>+'7.3. Orçamento'!H53</f>
        <v>0</v>
      </c>
      <c r="S53" s="1073" t="e">
        <f t="shared" si="4"/>
        <v>#DIV/0!</v>
      </c>
    </row>
    <row r="54" spans="1:19" ht="15" customHeight="1" x14ac:dyDescent="0.2">
      <c r="A54" s="666"/>
      <c r="B54" s="659"/>
      <c r="C54" s="1917"/>
      <c r="D54" s="662" t="s">
        <v>354</v>
      </c>
      <c r="E54" s="722"/>
      <c r="F54" s="723"/>
      <c r="G54" s="723"/>
      <c r="H54" s="723"/>
      <c r="I54" s="723"/>
      <c r="J54" s="723"/>
      <c r="K54" s="723"/>
      <c r="L54" s="723"/>
      <c r="M54" s="723"/>
      <c r="N54" s="723"/>
      <c r="O54" s="723"/>
      <c r="P54" s="724"/>
      <c r="Q54" s="1060">
        <f t="shared" si="1"/>
        <v>0</v>
      </c>
      <c r="R54" s="678">
        <f>+'7.3. Orçamento'!H54</f>
        <v>0</v>
      </c>
      <c r="S54" s="1073" t="e">
        <f t="shared" si="4"/>
        <v>#DIV/0!</v>
      </c>
    </row>
    <row r="55" spans="1:19" ht="15" customHeight="1" x14ac:dyDescent="0.2">
      <c r="A55" s="666"/>
      <c r="B55" s="659"/>
      <c r="C55" s="1917"/>
      <c r="D55" s="662" t="s">
        <v>355</v>
      </c>
      <c r="E55" s="722"/>
      <c r="F55" s="723"/>
      <c r="G55" s="723"/>
      <c r="H55" s="723"/>
      <c r="I55" s="723"/>
      <c r="J55" s="723"/>
      <c r="K55" s="723"/>
      <c r="L55" s="723"/>
      <c r="M55" s="723"/>
      <c r="N55" s="723"/>
      <c r="O55" s="723"/>
      <c r="P55" s="724"/>
      <c r="Q55" s="1060">
        <f t="shared" si="1"/>
        <v>0</v>
      </c>
      <c r="R55" s="678">
        <f>+'7.3. Orçamento'!H55</f>
        <v>0</v>
      </c>
      <c r="S55" s="1073" t="e">
        <f t="shared" si="4"/>
        <v>#DIV/0!</v>
      </c>
    </row>
    <row r="56" spans="1:19" ht="15" customHeight="1" x14ac:dyDescent="0.2">
      <c r="A56" s="666"/>
      <c r="B56" s="659"/>
      <c r="C56" s="1917"/>
      <c r="D56" s="662" t="s">
        <v>356</v>
      </c>
      <c r="E56" s="722"/>
      <c r="F56" s="723"/>
      <c r="G56" s="723"/>
      <c r="H56" s="723"/>
      <c r="I56" s="723"/>
      <c r="J56" s="723"/>
      <c r="K56" s="723"/>
      <c r="L56" s="723"/>
      <c r="M56" s="723"/>
      <c r="N56" s="723"/>
      <c r="O56" s="723"/>
      <c r="P56" s="724"/>
      <c r="Q56" s="1060">
        <f t="shared" si="1"/>
        <v>0</v>
      </c>
      <c r="R56" s="678">
        <f>+'7.3. Orçamento'!H56</f>
        <v>0</v>
      </c>
      <c r="S56" s="1073" t="e">
        <f t="shared" si="4"/>
        <v>#DIV/0!</v>
      </c>
    </row>
    <row r="57" spans="1:19" ht="15" customHeight="1" x14ac:dyDescent="0.2">
      <c r="A57" s="666"/>
      <c r="B57" s="659"/>
      <c r="C57" s="1917"/>
      <c r="D57" s="663" t="s">
        <v>357</v>
      </c>
      <c r="E57" s="722"/>
      <c r="F57" s="723"/>
      <c r="G57" s="723"/>
      <c r="H57" s="723"/>
      <c r="I57" s="723"/>
      <c r="J57" s="723"/>
      <c r="K57" s="723"/>
      <c r="L57" s="723"/>
      <c r="M57" s="723"/>
      <c r="N57" s="723"/>
      <c r="O57" s="723"/>
      <c r="P57" s="724"/>
      <c r="Q57" s="1060">
        <f t="shared" si="1"/>
        <v>0</v>
      </c>
      <c r="R57" s="678">
        <f>+'7.3. Orçamento'!H57</f>
        <v>0</v>
      </c>
      <c r="S57" s="1073" t="e">
        <f t="shared" si="4"/>
        <v>#DIV/0!</v>
      </c>
    </row>
    <row r="58" spans="1:19" ht="15" customHeight="1" x14ac:dyDescent="0.2">
      <c r="A58" s="666"/>
      <c r="B58" s="659"/>
      <c r="C58" s="1917"/>
      <c r="D58" s="664" t="s">
        <v>358</v>
      </c>
      <c r="E58" s="699">
        <f>+SUM(E59:E62)</f>
        <v>0</v>
      </c>
      <c r="F58" s="700">
        <f t="shared" ref="F58:P58" si="8">+SUM(F59:F62)</f>
        <v>0</v>
      </c>
      <c r="G58" s="700">
        <f t="shared" si="8"/>
        <v>0</v>
      </c>
      <c r="H58" s="700">
        <f t="shared" si="8"/>
        <v>0</v>
      </c>
      <c r="I58" s="700">
        <f t="shared" si="8"/>
        <v>0</v>
      </c>
      <c r="J58" s="700">
        <f t="shared" si="8"/>
        <v>0</v>
      </c>
      <c r="K58" s="700">
        <f t="shared" si="8"/>
        <v>0</v>
      </c>
      <c r="L58" s="700">
        <f t="shared" si="8"/>
        <v>0</v>
      </c>
      <c r="M58" s="700">
        <f t="shared" si="8"/>
        <v>0</v>
      </c>
      <c r="N58" s="700">
        <f t="shared" si="8"/>
        <v>0</v>
      </c>
      <c r="O58" s="700">
        <f t="shared" si="8"/>
        <v>0</v>
      </c>
      <c r="P58" s="701">
        <f t="shared" si="8"/>
        <v>0</v>
      </c>
      <c r="Q58" s="1060">
        <f t="shared" si="1"/>
        <v>0</v>
      </c>
      <c r="R58" s="678">
        <f>+'7.3. Orçamento'!H58</f>
        <v>0</v>
      </c>
      <c r="S58" s="1070" t="e">
        <f t="shared" si="4"/>
        <v>#DIV/0!</v>
      </c>
    </row>
    <row r="59" spans="1:19" ht="13.5" customHeight="1" x14ac:dyDescent="0.2">
      <c r="A59" s="666"/>
      <c r="B59" s="659"/>
      <c r="C59" s="1917"/>
      <c r="D59" s="661" t="s">
        <v>359</v>
      </c>
      <c r="E59" s="722"/>
      <c r="F59" s="723"/>
      <c r="G59" s="723"/>
      <c r="H59" s="723"/>
      <c r="I59" s="723"/>
      <c r="J59" s="723"/>
      <c r="K59" s="723"/>
      <c r="L59" s="723"/>
      <c r="M59" s="723"/>
      <c r="N59" s="723"/>
      <c r="O59" s="723"/>
      <c r="P59" s="724"/>
      <c r="Q59" s="1060">
        <f t="shared" si="1"/>
        <v>0</v>
      </c>
      <c r="R59" s="678">
        <f>+'7.3. Orçamento'!H59</f>
        <v>0</v>
      </c>
      <c r="S59" s="1073" t="e">
        <f t="shared" si="4"/>
        <v>#DIV/0!</v>
      </c>
    </row>
    <row r="60" spans="1:19" ht="15" customHeight="1" x14ac:dyDescent="0.2">
      <c r="A60" s="666"/>
      <c r="B60" s="659"/>
      <c r="C60" s="1917"/>
      <c r="D60" s="662" t="s">
        <v>360</v>
      </c>
      <c r="E60" s="722"/>
      <c r="F60" s="723"/>
      <c r="G60" s="723"/>
      <c r="H60" s="723"/>
      <c r="I60" s="723"/>
      <c r="J60" s="723"/>
      <c r="K60" s="723"/>
      <c r="L60" s="723"/>
      <c r="M60" s="723"/>
      <c r="N60" s="723"/>
      <c r="O60" s="723"/>
      <c r="P60" s="724"/>
      <c r="Q60" s="1060">
        <f t="shared" si="1"/>
        <v>0</v>
      </c>
      <c r="R60" s="678">
        <f>+'7.3. Orçamento'!H60</f>
        <v>0</v>
      </c>
      <c r="S60" s="1073" t="e">
        <f t="shared" si="4"/>
        <v>#DIV/0!</v>
      </c>
    </row>
    <row r="61" spans="1:19" ht="15" customHeight="1" x14ac:dyDescent="0.2">
      <c r="A61" s="666"/>
      <c r="B61" s="659"/>
      <c r="C61" s="1917"/>
      <c r="D61" s="662" t="s">
        <v>361</v>
      </c>
      <c r="E61" s="722"/>
      <c r="F61" s="723"/>
      <c r="G61" s="723"/>
      <c r="H61" s="723"/>
      <c r="I61" s="723"/>
      <c r="J61" s="723"/>
      <c r="K61" s="723"/>
      <c r="L61" s="723"/>
      <c r="M61" s="723"/>
      <c r="N61" s="723"/>
      <c r="O61" s="723"/>
      <c r="P61" s="724"/>
      <c r="Q61" s="1060">
        <f t="shared" si="1"/>
        <v>0</v>
      </c>
      <c r="R61" s="678">
        <f>+'7.3. Orçamento'!H61</f>
        <v>0</v>
      </c>
      <c r="S61" s="1073" t="e">
        <f t="shared" si="4"/>
        <v>#DIV/0!</v>
      </c>
    </row>
    <row r="62" spans="1:19" ht="15.75" customHeight="1" x14ac:dyDescent="0.2">
      <c r="A62" s="666"/>
      <c r="B62" s="659"/>
      <c r="C62" s="1917"/>
      <c r="D62" s="663" t="s">
        <v>362</v>
      </c>
      <c r="E62" s="722"/>
      <c r="F62" s="723"/>
      <c r="G62" s="723"/>
      <c r="H62" s="723"/>
      <c r="I62" s="723"/>
      <c r="J62" s="723"/>
      <c r="K62" s="723"/>
      <c r="L62" s="723"/>
      <c r="M62" s="723"/>
      <c r="N62" s="723"/>
      <c r="O62" s="723"/>
      <c r="P62" s="724"/>
      <c r="Q62" s="1060">
        <f t="shared" si="1"/>
        <v>0</v>
      </c>
      <c r="R62" s="678">
        <f>+'7.3. Orçamento'!H62</f>
        <v>0</v>
      </c>
      <c r="S62" s="1073" t="e">
        <f t="shared" si="4"/>
        <v>#DIV/0!</v>
      </c>
    </row>
    <row r="63" spans="1:19" ht="26.25" customHeight="1" x14ac:dyDescent="0.2">
      <c r="A63" s="666"/>
      <c r="B63" s="659"/>
      <c r="C63" s="1917"/>
      <c r="D63" s="664" t="s">
        <v>363</v>
      </c>
      <c r="E63" s="699">
        <f>+SUM(E64:E67)</f>
        <v>0</v>
      </c>
      <c r="F63" s="700">
        <f t="shared" ref="F63:P63" si="9">+SUM(F64:F67)</f>
        <v>0</v>
      </c>
      <c r="G63" s="700">
        <f t="shared" si="9"/>
        <v>0</v>
      </c>
      <c r="H63" s="700">
        <f t="shared" si="9"/>
        <v>0</v>
      </c>
      <c r="I63" s="700">
        <f t="shared" si="9"/>
        <v>0</v>
      </c>
      <c r="J63" s="700">
        <f t="shared" si="9"/>
        <v>0</v>
      </c>
      <c r="K63" s="700">
        <f t="shared" si="9"/>
        <v>0</v>
      </c>
      <c r="L63" s="700">
        <f t="shared" si="9"/>
        <v>0</v>
      </c>
      <c r="M63" s="700">
        <f t="shared" si="9"/>
        <v>0</v>
      </c>
      <c r="N63" s="700">
        <f t="shared" si="9"/>
        <v>0</v>
      </c>
      <c r="O63" s="700">
        <f t="shared" si="9"/>
        <v>0</v>
      </c>
      <c r="P63" s="701">
        <f t="shared" si="9"/>
        <v>0</v>
      </c>
      <c r="Q63" s="1060">
        <f t="shared" si="1"/>
        <v>0</v>
      </c>
      <c r="R63" s="678">
        <f>+'7.3. Orçamento'!H63</f>
        <v>0</v>
      </c>
      <c r="S63" s="1070" t="e">
        <f t="shared" si="4"/>
        <v>#DIV/0!</v>
      </c>
    </row>
    <row r="64" spans="1:19" ht="15" customHeight="1" x14ac:dyDescent="0.2">
      <c r="A64" s="666"/>
      <c r="B64" s="659"/>
      <c r="C64" s="1917"/>
      <c r="D64" s="661" t="s">
        <v>364</v>
      </c>
      <c r="E64" s="722"/>
      <c r="F64" s="723"/>
      <c r="G64" s="723"/>
      <c r="H64" s="723"/>
      <c r="I64" s="723"/>
      <c r="J64" s="723"/>
      <c r="K64" s="723"/>
      <c r="L64" s="723"/>
      <c r="M64" s="723"/>
      <c r="N64" s="723"/>
      <c r="O64" s="723"/>
      <c r="P64" s="724"/>
      <c r="Q64" s="1060">
        <f t="shared" si="1"/>
        <v>0</v>
      </c>
      <c r="R64" s="678">
        <f>+'7.3. Orçamento'!H64</f>
        <v>0</v>
      </c>
      <c r="S64" s="1073" t="e">
        <f t="shared" si="4"/>
        <v>#DIV/0!</v>
      </c>
    </row>
    <row r="65" spans="1:19" ht="15" customHeight="1" x14ac:dyDescent="0.2">
      <c r="A65" s="666"/>
      <c r="B65" s="659"/>
      <c r="C65" s="1917"/>
      <c r="D65" s="662" t="s">
        <v>365</v>
      </c>
      <c r="E65" s="722"/>
      <c r="F65" s="723"/>
      <c r="G65" s="723"/>
      <c r="H65" s="723"/>
      <c r="I65" s="723"/>
      <c r="J65" s="723"/>
      <c r="K65" s="723"/>
      <c r="L65" s="723"/>
      <c r="M65" s="723"/>
      <c r="N65" s="723"/>
      <c r="O65" s="723"/>
      <c r="P65" s="724"/>
      <c r="Q65" s="1060">
        <f t="shared" si="1"/>
        <v>0</v>
      </c>
      <c r="R65" s="678">
        <f>+'7.3. Orçamento'!H65</f>
        <v>0</v>
      </c>
      <c r="S65" s="1073" t="e">
        <f t="shared" si="4"/>
        <v>#DIV/0!</v>
      </c>
    </row>
    <row r="66" spans="1:19" ht="15" customHeight="1" x14ac:dyDescent="0.2">
      <c r="A66" s="666"/>
      <c r="B66" s="659"/>
      <c r="C66" s="1917"/>
      <c r="D66" s="662" t="s">
        <v>366</v>
      </c>
      <c r="E66" s="722"/>
      <c r="F66" s="723"/>
      <c r="G66" s="723"/>
      <c r="H66" s="723"/>
      <c r="I66" s="723"/>
      <c r="J66" s="723"/>
      <c r="K66" s="723"/>
      <c r="L66" s="723"/>
      <c r="M66" s="723"/>
      <c r="N66" s="723"/>
      <c r="O66" s="723"/>
      <c r="P66" s="724"/>
      <c r="Q66" s="1060">
        <f t="shared" si="1"/>
        <v>0</v>
      </c>
      <c r="R66" s="678">
        <f>+'7.3. Orçamento'!H66</f>
        <v>0</v>
      </c>
      <c r="S66" s="1073" t="e">
        <f t="shared" si="4"/>
        <v>#DIV/0!</v>
      </c>
    </row>
    <row r="67" spans="1:19" ht="15" customHeight="1" x14ac:dyDescent="0.2">
      <c r="A67" s="666"/>
      <c r="B67" s="659"/>
      <c r="C67" s="1917"/>
      <c r="D67" s="663" t="s">
        <v>362</v>
      </c>
      <c r="E67" s="722"/>
      <c r="F67" s="723"/>
      <c r="G67" s="723"/>
      <c r="H67" s="723"/>
      <c r="I67" s="723"/>
      <c r="J67" s="723"/>
      <c r="K67" s="723"/>
      <c r="L67" s="723"/>
      <c r="M67" s="723"/>
      <c r="N67" s="723"/>
      <c r="O67" s="723"/>
      <c r="P67" s="724"/>
      <c r="Q67" s="1060">
        <f t="shared" si="1"/>
        <v>0</v>
      </c>
      <c r="R67" s="678">
        <f>+'7.3. Orçamento'!H67</f>
        <v>0</v>
      </c>
      <c r="S67" s="1073" t="e">
        <f t="shared" si="4"/>
        <v>#DIV/0!</v>
      </c>
    </row>
    <row r="68" spans="1:19" ht="15" customHeight="1" x14ac:dyDescent="0.2">
      <c r="A68" s="666"/>
      <c r="B68" s="659"/>
      <c r="C68" s="1917"/>
      <c r="D68" s="664" t="s">
        <v>367</v>
      </c>
      <c r="E68" s="699">
        <f>+SUM(E69:E76)</f>
        <v>0</v>
      </c>
      <c r="F68" s="700">
        <f t="shared" ref="F68:P68" si="10">+SUM(F69:F76)</f>
        <v>0</v>
      </c>
      <c r="G68" s="700">
        <f t="shared" si="10"/>
        <v>0</v>
      </c>
      <c r="H68" s="700">
        <f t="shared" si="10"/>
        <v>0</v>
      </c>
      <c r="I68" s="700">
        <f t="shared" si="10"/>
        <v>0</v>
      </c>
      <c r="J68" s="700">
        <f t="shared" si="10"/>
        <v>0</v>
      </c>
      <c r="K68" s="700">
        <f t="shared" si="10"/>
        <v>0</v>
      </c>
      <c r="L68" s="700">
        <f t="shared" si="10"/>
        <v>0</v>
      </c>
      <c r="M68" s="700">
        <f t="shared" si="10"/>
        <v>0</v>
      </c>
      <c r="N68" s="700">
        <f t="shared" si="10"/>
        <v>0</v>
      </c>
      <c r="O68" s="700">
        <f t="shared" si="10"/>
        <v>0</v>
      </c>
      <c r="P68" s="701">
        <f t="shared" si="10"/>
        <v>0</v>
      </c>
      <c r="Q68" s="1060">
        <f t="shared" si="1"/>
        <v>0</v>
      </c>
      <c r="R68" s="678">
        <f>+'7.3. Orçamento'!H68</f>
        <v>0</v>
      </c>
      <c r="S68" s="1070" t="e">
        <f t="shared" si="4"/>
        <v>#DIV/0!</v>
      </c>
    </row>
    <row r="69" spans="1:19" ht="15" customHeight="1" x14ac:dyDescent="0.2">
      <c r="A69" s="666"/>
      <c r="B69" s="659"/>
      <c r="C69" s="1917"/>
      <c r="D69" s="661" t="s">
        <v>368</v>
      </c>
      <c r="E69" s="722"/>
      <c r="F69" s="723"/>
      <c r="G69" s="723"/>
      <c r="H69" s="723"/>
      <c r="I69" s="723"/>
      <c r="J69" s="723"/>
      <c r="K69" s="723"/>
      <c r="L69" s="723"/>
      <c r="M69" s="723"/>
      <c r="N69" s="723"/>
      <c r="O69" s="723"/>
      <c r="P69" s="724"/>
      <c r="Q69" s="1060">
        <f t="shared" si="1"/>
        <v>0</v>
      </c>
      <c r="R69" s="678">
        <f>+'7.3. Orçamento'!H69</f>
        <v>0</v>
      </c>
      <c r="S69" s="1073" t="e">
        <f t="shared" si="4"/>
        <v>#DIV/0!</v>
      </c>
    </row>
    <row r="70" spans="1:19" ht="15" customHeight="1" x14ac:dyDescent="0.2">
      <c r="A70" s="666"/>
      <c r="B70" s="659"/>
      <c r="C70" s="1917"/>
      <c r="D70" s="662" t="s">
        <v>369</v>
      </c>
      <c r="E70" s="722"/>
      <c r="F70" s="723"/>
      <c r="G70" s="723"/>
      <c r="H70" s="723"/>
      <c r="I70" s="723"/>
      <c r="J70" s="723"/>
      <c r="K70" s="723"/>
      <c r="L70" s="723"/>
      <c r="M70" s="723"/>
      <c r="N70" s="723"/>
      <c r="O70" s="723"/>
      <c r="P70" s="724"/>
      <c r="Q70" s="1060">
        <f t="shared" si="1"/>
        <v>0</v>
      </c>
      <c r="R70" s="678">
        <f>+'7.3. Orçamento'!H70</f>
        <v>0</v>
      </c>
      <c r="S70" s="1073" t="e">
        <f t="shared" si="4"/>
        <v>#DIV/0!</v>
      </c>
    </row>
    <row r="71" spans="1:19" ht="15" customHeight="1" x14ac:dyDescent="0.2">
      <c r="A71" s="666"/>
      <c r="B71" s="659"/>
      <c r="C71" s="1917"/>
      <c r="D71" s="662" t="s">
        <v>370</v>
      </c>
      <c r="E71" s="722"/>
      <c r="F71" s="723"/>
      <c r="G71" s="723"/>
      <c r="H71" s="723"/>
      <c r="I71" s="723"/>
      <c r="J71" s="723"/>
      <c r="K71" s="723"/>
      <c r="L71" s="723"/>
      <c r="M71" s="723"/>
      <c r="N71" s="723"/>
      <c r="O71" s="723"/>
      <c r="P71" s="724"/>
      <c r="Q71" s="1060">
        <f t="shared" si="1"/>
        <v>0</v>
      </c>
      <c r="R71" s="678">
        <f>+'7.3. Orçamento'!H71</f>
        <v>0</v>
      </c>
      <c r="S71" s="1073" t="e">
        <f t="shared" si="4"/>
        <v>#DIV/0!</v>
      </c>
    </row>
    <row r="72" spans="1:19" ht="15" customHeight="1" x14ac:dyDescent="0.2">
      <c r="A72" s="666"/>
      <c r="B72" s="659"/>
      <c r="C72" s="1917"/>
      <c r="D72" s="662" t="s">
        <v>371</v>
      </c>
      <c r="E72" s="722"/>
      <c r="F72" s="723"/>
      <c r="G72" s="723"/>
      <c r="H72" s="723"/>
      <c r="I72" s="723"/>
      <c r="J72" s="723"/>
      <c r="K72" s="723"/>
      <c r="L72" s="723"/>
      <c r="M72" s="723"/>
      <c r="N72" s="723"/>
      <c r="O72" s="723"/>
      <c r="P72" s="724"/>
      <c r="Q72" s="1060">
        <f t="shared" si="1"/>
        <v>0</v>
      </c>
      <c r="R72" s="678">
        <f>+'7.3. Orçamento'!H72</f>
        <v>0</v>
      </c>
      <c r="S72" s="1073" t="e">
        <f t="shared" si="4"/>
        <v>#DIV/0!</v>
      </c>
    </row>
    <row r="73" spans="1:19" ht="15" customHeight="1" x14ac:dyDescent="0.2">
      <c r="A73" s="666"/>
      <c r="B73" s="659"/>
      <c r="C73" s="1917"/>
      <c r="D73" s="662" t="s">
        <v>372</v>
      </c>
      <c r="E73" s="722"/>
      <c r="F73" s="723"/>
      <c r="G73" s="723"/>
      <c r="H73" s="723"/>
      <c r="I73" s="723"/>
      <c r="J73" s="723"/>
      <c r="K73" s="723"/>
      <c r="L73" s="723"/>
      <c r="M73" s="723"/>
      <c r="N73" s="723"/>
      <c r="O73" s="723"/>
      <c r="P73" s="724"/>
      <c r="Q73" s="1060">
        <f t="shared" si="1"/>
        <v>0</v>
      </c>
      <c r="R73" s="678">
        <f>+'7.3. Orçamento'!H73</f>
        <v>0</v>
      </c>
      <c r="S73" s="1073" t="e">
        <f t="shared" si="4"/>
        <v>#DIV/0!</v>
      </c>
    </row>
    <row r="74" spans="1:19" ht="15" customHeight="1" x14ac:dyDescent="0.2">
      <c r="A74" s="666"/>
      <c r="B74" s="659"/>
      <c r="C74" s="1917"/>
      <c r="D74" s="662" t="s">
        <v>373</v>
      </c>
      <c r="E74" s="722"/>
      <c r="F74" s="723"/>
      <c r="G74" s="723"/>
      <c r="H74" s="723"/>
      <c r="I74" s="723"/>
      <c r="J74" s="723"/>
      <c r="K74" s="723"/>
      <c r="L74" s="723"/>
      <c r="M74" s="723"/>
      <c r="N74" s="723"/>
      <c r="O74" s="723"/>
      <c r="P74" s="724"/>
      <c r="Q74" s="1060">
        <f t="shared" si="1"/>
        <v>0</v>
      </c>
      <c r="R74" s="678">
        <f>+'7.3. Orçamento'!H74</f>
        <v>0</v>
      </c>
      <c r="S74" s="1073" t="e">
        <f t="shared" si="4"/>
        <v>#DIV/0!</v>
      </c>
    </row>
    <row r="75" spans="1:19" ht="15" customHeight="1" x14ac:dyDescent="0.2">
      <c r="A75" s="666"/>
      <c r="B75" s="659"/>
      <c r="C75" s="1917"/>
      <c r="D75" s="662" t="s">
        <v>374</v>
      </c>
      <c r="E75" s="722"/>
      <c r="F75" s="723"/>
      <c r="G75" s="723"/>
      <c r="H75" s="723"/>
      <c r="I75" s="723"/>
      <c r="J75" s="723"/>
      <c r="K75" s="723"/>
      <c r="L75" s="723"/>
      <c r="M75" s="723"/>
      <c r="N75" s="723"/>
      <c r="O75" s="723"/>
      <c r="P75" s="724"/>
      <c r="Q75" s="1060">
        <f t="shared" ref="Q75:Q93" si="11">SUM(E75:P75)</f>
        <v>0</v>
      </c>
      <c r="R75" s="678">
        <f>+'7.3. Orçamento'!H75</f>
        <v>0</v>
      </c>
      <c r="S75" s="1073" t="e">
        <f t="shared" si="4"/>
        <v>#DIV/0!</v>
      </c>
    </row>
    <row r="76" spans="1:19" ht="15" customHeight="1" x14ac:dyDescent="0.2">
      <c r="A76" s="666"/>
      <c r="B76" s="659"/>
      <c r="C76" s="1918"/>
      <c r="D76" s="670" t="s">
        <v>375</v>
      </c>
      <c r="E76" s="725"/>
      <c r="F76" s="726"/>
      <c r="G76" s="726"/>
      <c r="H76" s="726"/>
      <c r="I76" s="726"/>
      <c r="J76" s="726"/>
      <c r="K76" s="726"/>
      <c r="L76" s="726"/>
      <c r="M76" s="726"/>
      <c r="N76" s="726"/>
      <c r="O76" s="726"/>
      <c r="P76" s="727"/>
      <c r="Q76" s="1061">
        <f t="shared" si="11"/>
        <v>0</v>
      </c>
      <c r="R76" s="679">
        <f>+'7.3. Orçamento'!H76</f>
        <v>0</v>
      </c>
      <c r="S76" s="1074" t="e">
        <f t="shared" si="4"/>
        <v>#DIV/0!</v>
      </c>
    </row>
    <row r="77" spans="1:19" ht="15" customHeight="1" x14ac:dyDescent="0.2">
      <c r="A77" s="665" t="s">
        <v>158</v>
      </c>
      <c r="B77" s="1906" t="s">
        <v>53</v>
      </c>
      <c r="C77" s="1907"/>
      <c r="D77" s="1908"/>
      <c r="E77" s="710"/>
      <c r="F77" s="711"/>
      <c r="G77" s="711"/>
      <c r="H77" s="711"/>
      <c r="I77" s="711"/>
      <c r="J77" s="711"/>
      <c r="K77" s="711"/>
      <c r="L77" s="711"/>
      <c r="M77" s="711"/>
      <c r="N77" s="711"/>
      <c r="O77" s="711"/>
      <c r="P77" s="712"/>
      <c r="Q77" s="1062">
        <f t="shared" si="11"/>
        <v>0</v>
      </c>
      <c r="R77" s="680">
        <f>+'7.3. Orçamento'!H77</f>
        <v>0</v>
      </c>
      <c r="S77" s="1069" t="e">
        <f t="shared" si="4"/>
        <v>#DIV/0!</v>
      </c>
    </row>
    <row r="78" spans="1:19" ht="26.25" customHeight="1" x14ac:dyDescent="0.2">
      <c r="A78" s="665" t="s">
        <v>160</v>
      </c>
      <c r="B78" s="1906" t="s">
        <v>54</v>
      </c>
      <c r="C78" s="1906"/>
      <c r="D78" s="1909"/>
      <c r="E78" s="728"/>
      <c r="F78" s="729"/>
      <c r="G78" s="729"/>
      <c r="H78" s="729"/>
      <c r="I78" s="729"/>
      <c r="J78" s="729"/>
      <c r="K78" s="729"/>
      <c r="L78" s="729"/>
      <c r="M78" s="729"/>
      <c r="N78" s="729"/>
      <c r="O78" s="729"/>
      <c r="P78" s="730"/>
      <c r="Q78" s="1060">
        <f t="shared" si="11"/>
        <v>0</v>
      </c>
      <c r="R78" s="678">
        <f>+'7.3. Orçamento'!H78</f>
        <v>0</v>
      </c>
      <c r="S78" s="1070" t="e">
        <f t="shared" si="4"/>
        <v>#DIV/0!</v>
      </c>
    </row>
    <row r="79" spans="1:19" ht="25.5" customHeight="1" x14ac:dyDescent="0.2">
      <c r="A79" s="665" t="s">
        <v>160</v>
      </c>
      <c r="B79" s="1906" t="s">
        <v>55</v>
      </c>
      <c r="C79" s="1906"/>
      <c r="D79" s="1909"/>
      <c r="E79" s="728"/>
      <c r="F79" s="729"/>
      <c r="G79" s="729"/>
      <c r="H79" s="729"/>
      <c r="I79" s="729"/>
      <c r="J79" s="729"/>
      <c r="K79" s="729"/>
      <c r="L79" s="729"/>
      <c r="M79" s="729"/>
      <c r="N79" s="729"/>
      <c r="O79" s="729"/>
      <c r="P79" s="730"/>
      <c r="Q79" s="1060">
        <f t="shared" si="11"/>
        <v>0</v>
      </c>
      <c r="R79" s="678">
        <f>+'7.3. Orçamento'!H79</f>
        <v>0</v>
      </c>
      <c r="S79" s="1070" t="e">
        <f t="shared" si="4"/>
        <v>#DIV/0!</v>
      </c>
    </row>
    <row r="80" spans="1:19" ht="15" customHeight="1" x14ac:dyDescent="0.2">
      <c r="A80" s="665" t="s">
        <v>160</v>
      </c>
      <c r="B80" s="1906" t="s">
        <v>56</v>
      </c>
      <c r="C80" s="1906"/>
      <c r="D80" s="1909"/>
      <c r="E80" s="728"/>
      <c r="F80" s="729"/>
      <c r="G80" s="729"/>
      <c r="H80" s="729"/>
      <c r="I80" s="729"/>
      <c r="J80" s="729"/>
      <c r="K80" s="729"/>
      <c r="L80" s="729"/>
      <c r="M80" s="729"/>
      <c r="N80" s="729"/>
      <c r="O80" s="729"/>
      <c r="P80" s="730"/>
      <c r="Q80" s="1060">
        <f t="shared" si="11"/>
        <v>0</v>
      </c>
      <c r="R80" s="678">
        <f>+'7.3. Orçamento'!H80</f>
        <v>0</v>
      </c>
      <c r="S80" s="1070" t="e">
        <f t="shared" si="4"/>
        <v>#DIV/0!</v>
      </c>
    </row>
    <row r="81" spans="1:19" ht="41.25" customHeight="1" x14ac:dyDescent="0.2">
      <c r="A81" s="665" t="s">
        <v>160</v>
      </c>
      <c r="B81" s="1906" t="s">
        <v>57</v>
      </c>
      <c r="C81" s="1906"/>
      <c r="D81" s="1909"/>
      <c r="E81" s="728"/>
      <c r="F81" s="729"/>
      <c r="G81" s="729"/>
      <c r="H81" s="729"/>
      <c r="I81" s="729"/>
      <c r="J81" s="729"/>
      <c r="K81" s="729"/>
      <c r="L81" s="729"/>
      <c r="M81" s="729"/>
      <c r="N81" s="729"/>
      <c r="O81" s="729"/>
      <c r="P81" s="730"/>
      <c r="Q81" s="1060">
        <f t="shared" si="11"/>
        <v>0</v>
      </c>
      <c r="R81" s="678">
        <f>+'7.3. Orçamento'!H81</f>
        <v>0</v>
      </c>
      <c r="S81" s="1070" t="e">
        <f t="shared" si="4"/>
        <v>#DIV/0!</v>
      </c>
    </row>
    <row r="82" spans="1:19" ht="15" customHeight="1" x14ac:dyDescent="0.2">
      <c r="A82" s="665" t="s">
        <v>159</v>
      </c>
      <c r="B82" s="1906" t="s">
        <v>58</v>
      </c>
      <c r="C82" s="1906"/>
      <c r="D82" s="1909"/>
      <c r="E82" s="728"/>
      <c r="F82" s="729"/>
      <c r="G82" s="729"/>
      <c r="H82" s="729"/>
      <c r="I82" s="729"/>
      <c r="J82" s="729"/>
      <c r="K82" s="729"/>
      <c r="L82" s="729"/>
      <c r="M82" s="729"/>
      <c r="N82" s="729"/>
      <c r="O82" s="729"/>
      <c r="P82" s="730"/>
      <c r="Q82" s="1060">
        <f t="shared" si="11"/>
        <v>0</v>
      </c>
      <c r="R82" s="678">
        <f>+'7.3. Orçamento'!H82</f>
        <v>0</v>
      </c>
      <c r="S82" s="1070" t="e">
        <f t="shared" si="4"/>
        <v>#DIV/0!</v>
      </c>
    </row>
    <row r="83" spans="1:19" ht="15" customHeight="1" x14ac:dyDescent="0.2">
      <c r="A83" s="665" t="s">
        <v>157</v>
      </c>
      <c r="B83" s="1906" t="s">
        <v>126</v>
      </c>
      <c r="C83" s="1906"/>
      <c r="D83" s="1909"/>
      <c r="E83" s="728"/>
      <c r="F83" s="729"/>
      <c r="G83" s="729"/>
      <c r="H83" s="729"/>
      <c r="I83" s="729"/>
      <c r="J83" s="729"/>
      <c r="K83" s="729"/>
      <c r="L83" s="729"/>
      <c r="M83" s="729"/>
      <c r="N83" s="729"/>
      <c r="O83" s="729"/>
      <c r="P83" s="730"/>
      <c r="Q83" s="1060">
        <f t="shared" si="11"/>
        <v>0</v>
      </c>
      <c r="R83" s="678">
        <f>+'7.3. Orçamento'!H83</f>
        <v>0</v>
      </c>
      <c r="S83" s="1070" t="e">
        <f t="shared" si="4"/>
        <v>#DIV/0!</v>
      </c>
    </row>
    <row r="84" spans="1:19" ht="15" customHeight="1" thickBot="1" x14ac:dyDescent="0.25">
      <c r="A84" s="674" t="s">
        <v>158</v>
      </c>
      <c r="B84" s="1927" t="s">
        <v>127</v>
      </c>
      <c r="C84" s="1927"/>
      <c r="D84" s="1928"/>
      <c r="E84" s="713"/>
      <c r="F84" s="714"/>
      <c r="G84" s="714"/>
      <c r="H84" s="714"/>
      <c r="I84" s="714"/>
      <c r="J84" s="714"/>
      <c r="K84" s="714"/>
      <c r="L84" s="714"/>
      <c r="M84" s="714"/>
      <c r="N84" s="714"/>
      <c r="O84" s="714"/>
      <c r="P84" s="715"/>
      <c r="Q84" s="1064">
        <f t="shared" si="11"/>
        <v>0</v>
      </c>
      <c r="R84" s="682">
        <f>+'7.3. Orçamento'!H84</f>
        <v>0</v>
      </c>
      <c r="S84" s="1075" t="e">
        <f t="shared" si="4"/>
        <v>#DIV/0!</v>
      </c>
    </row>
    <row r="85" spans="1:19" ht="29.25" customHeight="1" thickTop="1" thickBot="1" x14ac:dyDescent="0.25">
      <c r="A85" s="1924" t="s">
        <v>376</v>
      </c>
      <c r="B85" s="1925"/>
      <c r="C85" s="1925"/>
      <c r="D85" s="1925"/>
      <c r="E85" s="683">
        <f>+E10+E36+E37+E38+E39-E40-E41-E77-E78-E79-E80-E81+E82+E83-E84</f>
        <v>0</v>
      </c>
      <c r="F85" s="684">
        <f t="shared" ref="F85:P85" si="12">+F10+F36+F37+F38+F39-F40-F41-F77-F78-F79-F80-F81+F82+F83-F84</f>
        <v>0</v>
      </c>
      <c r="G85" s="684">
        <f t="shared" si="12"/>
        <v>0</v>
      </c>
      <c r="H85" s="684">
        <f t="shared" si="12"/>
        <v>0</v>
      </c>
      <c r="I85" s="684">
        <f t="shared" si="12"/>
        <v>0</v>
      </c>
      <c r="J85" s="684">
        <f t="shared" si="12"/>
        <v>0</v>
      </c>
      <c r="K85" s="684">
        <f t="shared" si="12"/>
        <v>0</v>
      </c>
      <c r="L85" s="684">
        <f t="shared" si="12"/>
        <v>0</v>
      </c>
      <c r="M85" s="684">
        <f t="shared" si="12"/>
        <v>0</v>
      </c>
      <c r="N85" s="684">
        <f t="shared" si="12"/>
        <v>0</v>
      </c>
      <c r="O85" s="684">
        <f t="shared" si="12"/>
        <v>0</v>
      </c>
      <c r="P85" s="685">
        <f t="shared" si="12"/>
        <v>0</v>
      </c>
      <c r="Q85" s="690">
        <f t="shared" si="11"/>
        <v>0</v>
      </c>
      <c r="R85" s="690">
        <f>+'7.3. Orçamento'!H85</f>
        <v>0</v>
      </c>
      <c r="S85" s="705" t="e">
        <f t="shared" si="4"/>
        <v>#DIV/0!</v>
      </c>
    </row>
    <row r="86" spans="1:19" ht="25.5" customHeight="1" x14ac:dyDescent="0.2">
      <c r="A86" s="669" t="s">
        <v>160</v>
      </c>
      <c r="B86" s="1910" t="s">
        <v>59</v>
      </c>
      <c r="C86" s="1910"/>
      <c r="D86" s="1926"/>
      <c r="E86" s="716"/>
      <c r="F86" s="717"/>
      <c r="G86" s="717"/>
      <c r="H86" s="717"/>
      <c r="I86" s="717"/>
      <c r="J86" s="717"/>
      <c r="K86" s="717"/>
      <c r="L86" s="717"/>
      <c r="M86" s="717"/>
      <c r="N86" s="717"/>
      <c r="O86" s="717"/>
      <c r="P86" s="718"/>
      <c r="Q86" s="1076">
        <f t="shared" si="11"/>
        <v>0</v>
      </c>
      <c r="R86" s="686">
        <f>+'7.3. Orçamento'!H86</f>
        <v>0</v>
      </c>
      <c r="S86" s="1078" t="e">
        <f t="shared" si="4"/>
        <v>#DIV/0!</v>
      </c>
    </row>
    <row r="87" spans="1:19" ht="27" customHeight="1" thickBot="1" x14ac:dyDescent="0.25">
      <c r="A87" s="667" t="s">
        <v>160</v>
      </c>
      <c r="B87" s="1921" t="s">
        <v>60</v>
      </c>
      <c r="C87" s="1921"/>
      <c r="D87" s="1921"/>
      <c r="E87" s="719"/>
      <c r="F87" s="720"/>
      <c r="G87" s="720"/>
      <c r="H87" s="720"/>
      <c r="I87" s="720"/>
      <c r="J87" s="720"/>
      <c r="K87" s="720"/>
      <c r="L87" s="720"/>
      <c r="M87" s="720"/>
      <c r="N87" s="720"/>
      <c r="O87" s="720"/>
      <c r="P87" s="721"/>
      <c r="Q87" s="1077">
        <f t="shared" si="11"/>
        <v>0</v>
      </c>
      <c r="R87" s="687">
        <f>+'7.3. Orçamento'!H87</f>
        <v>0</v>
      </c>
      <c r="S87" s="1079" t="e">
        <f t="shared" si="4"/>
        <v>#DIV/0!</v>
      </c>
    </row>
    <row r="88" spans="1:19" ht="28.5" customHeight="1" thickTop="1" thickBot="1" x14ac:dyDescent="0.25">
      <c r="A88" s="1922" t="s">
        <v>377</v>
      </c>
      <c r="B88" s="1923"/>
      <c r="C88" s="1923"/>
      <c r="D88" s="1923"/>
      <c r="E88" s="688">
        <f>+E85-E86-E87</f>
        <v>0</v>
      </c>
      <c r="F88" s="689">
        <f t="shared" ref="F88:P88" si="13">+F85-F86-F87</f>
        <v>0</v>
      </c>
      <c r="G88" s="689">
        <f t="shared" si="13"/>
        <v>0</v>
      </c>
      <c r="H88" s="689">
        <f t="shared" si="13"/>
        <v>0</v>
      </c>
      <c r="I88" s="689">
        <f t="shared" si="13"/>
        <v>0</v>
      </c>
      <c r="J88" s="689">
        <f t="shared" si="13"/>
        <v>0</v>
      </c>
      <c r="K88" s="689">
        <f t="shared" si="13"/>
        <v>0</v>
      </c>
      <c r="L88" s="689">
        <f t="shared" si="13"/>
        <v>0</v>
      </c>
      <c r="M88" s="689">
        <f t="shared" si="13"/>
        <v>0</v>
      </c>
      <c r="N88" s="689">
        <f t="shared" si="13"/>
        <v>0</v>
      </c>
      <c r="O88" s="689">
        <f t="shared" si="13"/>
        <v>0</v>
      </c>
      <c r="P88" s="690">
        <f t="shared" si="13"/>
        <v>0</v>
      </c>
      <c r="Q88" s="690">
        <f t="shared" si="11"/>
        <v>0</v>
      </c>
      <c r="R88" s="690">
        <f>+'7.3. Orçamento'!H88</f>
        <v>0</v>
      </c>
      <c r="S88" s="706" t="e">
        <f t="shared" si="4"/>
        <v>#DIV/0!</v>
      </c>
    </row>
    <row r="89" spans="1:19" ht="15" customHeight="1" x14ac:dyDescent="0.2">
      <c r="A89" s="668" t="s">
        <v>157</v>
      </c>
      <c r="B89" s="1907" t="s">
        <v>61</v>
      </c>
      <c r="C89" s="1907"/>
      <c r="D89" s="1908"/>
      <c r="E89" s="710"/>
      <c r="F89" s="711"/>
      <c r="G89" s="711"/>
      <c r="H89" s="711"/>
      <c r="I89" s="711"/>
      <c r="J89" s="711"/>
      <c r="K89" s="711"/>
      <c r="L89" s="711"/>
      <c r="M89" s="711"/>
      <c r="N89" s="711"/>
      <c r="O89" s="711"/>
      <c r="P89" s="712"/>
      <c r="Q89" s="1062">
        <f t="shared" si="11"/>
        <v>0</v>
      </c>
      <c r="R89" s="680">
        <f>+'7.3. Orçamento'!H89</f>
        <v>0</v>
      </c>
      <c r="S89" s="1069" t="e">
        <f t="shared" si="4"/>
        <v>#DIV/0!</v>
      </c>
    </row>
    <row r="90" spans="1:19" ht="15" customHeight="1" thickBot="1" x14ac:dyDescent="0.25">
      <c r="A90" s="667" t="s">
        <v>158</v>
      </c>
      <c r="B90" s="1934" t="s">
        <v>62</v>
      </c>
      <c r="C90" s="1921"/>
      <c r="D90" s="1935"/>
      <c r="E90" s="713"/>
      <c r="F90" s="714"/>
      <c r="G90" s="714"/>
      <c r="H90" s="714"/>
      <c r="I90" s="714"/>
      <c r="J90" s="714"/>
      <c r="K90" s="714"/>
      <c r="L90" s="714"/>
      <c r="M90" s="714"/>
      <c r="N90" s="714"/>
      <c r="O90" s="714"/>
      <c r="P90" s="715"/>
      <c r="Q90" s="1064">
        <f t="shared" si="11"/>
        <v>0</v>
      </c>
      <c r="R90" s="682">
        <f>+'7.3. Orçamento'!H90</f>
        <v>0</v>
      </c>
      <c r="S90" s="1075" t="e">
        <f t="shared" si="4"/>
        <v>#DIV/0!</v>
      </c>
    </row>
    <row r="91" spans="1:19" ht="15" customHeight="1" thickTop="1" thickBot="1" x14ac:dyDescent="0.25">
      <c r="A91" s="1924" t="s">
        <v>378</v>
      </c>
      <c r="B91" s="1925"/>
      <c r="C91" s="1925"/>
      <c r="D91" s="1925"/>
      <c r="E91" s="683">
        <f>+E88+E89-E90</f>
        <v>0</v>
      </c>
      <c r="F91" s="684">
        <f t="shared" ref="F91:P91" si="14">+F88+F89-F90</f>
        <v>0</v>
      </c>
      <c r="G91" s="684">
        <f t="shared" si="14"/>
        <v>0</v>
      </c>
      <c r="H91" s="684">
        <f t="shared" si="14"/>
        <v>0</v>
      </c>
      <c r="I91" s="684">
        <f t="shared" si="14"/>
        <v>0</v>
      </c>
      <c r="J91" s="684">
        <f t="shared" si="14"/>
        <v>0</v>
      </c>
      <c r="K91" s="684">
        <f t="shared" si="14"/>
        <v>0</v>
      </c>
      <c r="L91" s="684">
        <f t="shared" si="14"/>
        <v>0</v>
      </c>
      <c r="M91" s="684">
        <f t="shared" si="14"/>
        <v>0</v>
      </c>
      <c r="N91" s="684">
        <f t="shared" si="14"/>
        <v>0</v>
      </c>
      <c r="O91" s="684">
        <f t="shared" si="14"/>
        <v>0</v>
      </c>
      <c r="P91" s="685">
        <f t="shared" si="14"/>
        <v>0</v>
      </c>
      <c r="Q91" s="685">
        <f t="shared" si="11"/>
        <v>0</v>
      </c>
      <c r="R91" s="685">
        <f>+'7.3. Orçamento'!H91</f>
        <v>0</v>
      </c>
      <c r="S91" s="705" t="e">
        <f>+Q91/R91</f>
        <v>#DIV/0!</v>
      </c>
    </row>
    <row r="92" spans="1:19" ht="25.5" customHeight="1" thickBot="1" x14ac:dyDescent="0.25">
      <c r="A92" s="675" t="s">
        <v>160</v>
      </c>
      <c r="B92" s="1931" t="s">
        <v>379</v>
      </c>
      <c r="C92" s="1932"/>
      <c r="D92" s="1933"/>
      <c r="E92" s="707"/>
      <c r="F92" s="708"/>
      <c r="G92" s="708"/>
      <c r="H92" s="708"/>
      <c r="I92" s="708"/>
      <c r="J92" s="708"/>
      <c r="K92" s="708"/>
      <c r="L92" s="708"/>
      <c r="M92" s="708"/>
      <c r="N92" s="708"/>
      <c r="O92" s="708"/>
      <c r="P92" s="709"/>
      <c r="Q92" s="1080">
        <f t="shared" si="11"/>
        <v>0</v>
      </c>
      <c r="R92" s="691">
        <f>+'7.3. Orçamento'!H92</f>
        <v>0</v>
      </c>
      <c r="S92" s="1081" t="e">
        <f t="shared" si="4"/>
        <v>#DIV/0!</v>
      </c>
    </row>
    <row r="93" spans="1:19" ht="15" customHeight="1" thickBot="1" x14ac:dyDescent="0.25">
      <c r="A93" s="1929" t="s">
        <v>380</v>
      </c>
      <c r="B93" s="1930"/>
      <c r="C93" s="1930"/>
      <c r="D93" s="1930"/>
      <c r="E93" s="1082">
        <f>+E91-E92</f>
        <v>0</v>
      </c>
      <c r="F93" s="1083">
        <f t="shared" ref="F93:P93" si="15">+F91-F92</f>
        <v>0</v>
      </c>
      <c r="G93" s="1083">
        <f t="shared" si="15"/>
        <v>0</v>
      </c>
      <c r="H93" s="1083">
        <f t="shared" si="15"/>
        <v>0</v>
      </c>
      <c r="I93" s="1083">
        <f t="shared" si="15"/>
        <v>0</v>
      </c>
      <c r="J93" s="1083">
        <f t="shared" si="15"/>
        <v>0</v>
      </c>
      <c r="K93" s="1083">
        <f t="shared" si="15"/>
        <v>0</v>
      </c>
      <c r="L93" s="1083">
        <f t="shared" si="15"/>
        <v>0</v>
      </c>
      <c r="M93" s="1083">
        <f t="shared" si="15"/>
        <v>0</v>
      </c>
      <c r="N93" s="1083">
        <f t="shared" si="15"/>
        <v>0</v>
      </c>
      <c r="O93" s="1083">
        <f t="shared" si="15"/>
        <v>0</v>
      </c>
      <c r="P93" s="1084">
        <f t="shared" si="15"/>
        <v>0</v>
      </c>
      <c r="Q93" s="1084">
        <f t="shared" si="11"/>
        <v>0</v>
      </c>
      <c r="R93" s="1084">
        <f>+'7.3. Orçamento'!H93</f>
        <v>0</v>
      </c>
      <c r="S93" s="1085" t="e">
        <f t="shared" si="4"/>
        <v>#DIV/0!</v>
      </c>
    </row>
    <row r="94" spans="1:19" ht="15" customHeight="1" x14ac:dyDescent="0.25"/>
    <row r="95" spans="1:19" ht="15" customHeight="1" x14ac:dyDescent="0.25">
      <c r="A95" s="177"/>
      <c r="B95" s="177"/>
      <c r="C95" s="177"/>
      <c r="D95" s="177"/>
      <c r="E95" s="177"/>
      <c r="F95" s="177"/>
      <c r="G95" s="177"/>
      <c r="H95" s="177"/>
      <c r="I95" s="177"/>
      <c r="J95" s="177"/>
      <c r="K95" s="177"/>
      <c r="L95" s="177"/>
      <c r="M95" s="177"/>
      <c r="N95" s="177"/>
      <c r="O95" s="177"/>
      <c r="P95" s="177"/>
      <c r="Q95" s="177"/>
      <c r="R95" s="177"/>
      <c r="S95" s="177"/>
    </row>
    <row r="96" spans="1:19" ht="15" customHeight="1" x14ac:dyDescent="0.25">
      <c r="A96" s="177"/>
      <c r="B96" s="177"/>
      <c r="C96" s="177"/>
      <c r="D96" s="177"/>
      <c r="E96" s="177"/>
      <c r="F96" s="177"/>
      <c r="G96" s="177"/>
      <c r="H96" s="177"/>
      <c r="I96" s="177"/>
      <c r="J96" s="177"/>
      <c r="K96" s="177"/>
      <c r="L96" s="177"/>
      <c r="M96" s="177"/>
      <c r="N96" s="177"/>
      <c r="O96" s="177"/>
      <c r="P96" s="177"/>
      <c r="Q96" s="177"/>
      <c r="R96" s="177"/>
      <c r="S96" s="177"/>
    </row>
    <row r="97" s="177" customFormat="1" ht="15" customHeight="1" x14ac:dyDescent="0.25"/>
    <row r="98" s="177" customFormat="1" ht="15" customHeight="1" x14ac:dyDescent="0.25"/>
    <row r="99" s="177" customFormat="1" ht="15" customHeight="1" x14ac:dyDescent="0.25"/>
    <row r="100" s="177" customFormat="1" ht="15" customHeight="1" x14ac:dyDescent="0.25"/>
    <row r="101" s="177" customFormat="1" ht="15" customHeight="1" x14ac:dyDescent="0.25"/>
    <row r="102" s="177" customFormat="1" ht="15" customHeight="1" x14ac:dyDescent="0.25"/>
    <row r="103" s="177" customFormat="1" ht="15" customHeight="1" x14ac:dyDescent="0.25"/>
    <row r="104" s="177" customFormat="1" ht="15" customHeight="1" x14ac:dyDescent="0.25"/>
    <row r="105" s="177" customFormat="1" ht="15" customHeight="1" x14ac:dyDescent="0.25"/>
    <row r="106" s="177" customFormat="1" ht="15" customHeight="1" x14ac:dyDescent="0.25"/>
    <row r="107" s="177" customFormat="1" ht="15" customHeight="1" x14ac:dyDescent="0.25"/>
    <row r="108" s="177" customFormat="1" ht="15" customHeight="1" x14ac:dyDescent="0.25"/>
    <row r="109" s="177" customFormat="1" ht="15" customHeight="1" x14ac:dyDescent="0.25"/>
    <row r="110" s="177" customFormat="1" ht="15" customHeight="1" x14ac:dyDescent="0.25"/>
    <row r="111" s="177" customFormat="1" ht="15" customHeight="1" x14ac:dyDescent="0.25"/>
    <row r="112" s="177" customFormat="1" ht="15" customHeight="1" x14ac:dyDescent="0.25"/>
    <row r="113" s="177" customFormat="1" ht="15" customHeight="1" x14ac:dyDescent="0.25"/>
    <row r="114" s="177" customFormat="1" ht="15" customHeight="1" x14ac:dyDescent="0.25"/>
    <row r="115" s="177" customFormat="1" ht="15" customHeight="1" x14ac:dyDescent="0.25"/>
    <row r="116" s="177" customFormat="1" ht="15" customHeight="1" x14ac:dyDescent="0.25"/>
    <row r="117" s="177" customFormat="1" ht="15" customHeight="1" x14ac:dyDescent="0.25"/>
    <row r="118" s="177" customFormat="1" ht="15" customHeight="1" x14ac:dyDescent="0.25"/>
    <row r="119" s="177" customFormat="1" ht="15" customHeight="1" x14ac:dyDescent="0.25"/>
    <row r="120" s="177" customFormat="1" ht="15" hidden="1" customHeight="1" x14ac:dyDescent="0.25"/>
    <row r="121" s="177" customFormat="1" ht="15" hidden="1" customHeight="1" x14ac:dyDescent="0.25"/>
    <row r="122" s="177" customFormat="1" ht="15" hidden="1" customHeight="1" x14ac:dyDescent="0.25"/>
    <row r="123" s="177" customFormat="1" ht="15" hidden="1" customHeight="1" x14ac:dyDescent="0.25"/>
    <row r="124" s="177" customFormat="1" ht="15" hidden="1" customHeight="1" x14ac:dyDescent="0.25"/>
    <row r="125" s="177" customFormat="1" ht="15" hidden="1" customHeight="1" x14ac:dyDescent="0.25"/>
    <row r="126" s="177" customFormat="1" ht="15" hidden="1" customHeight="1" x14ac:dyDescent="0.25"/>
    <row r="127" s="177" customFormat="1" ht="15" hidden="1" customHeight="1" x14ac:dyDescent="0.25"/>
    <row r="128" s="177" customFormat="1" ht="15" hidden="1" customHeight="1" x14ac:dyDescent="0.25"/>
    <row r="129" s="177" customFormat="1" ht="15" hidden="1" customHeight="1" x14ac:dyDescent="0.25"/>
    <row r="130" s="177" customFormat="1" ht="15" hidden="1" customHeight="1" x14ac:dyDescent="0.25"/>
    <row r="131" s="177" customFormat="1" ht="15" hidden="1" customHeight="1" x14ac:dyDescent="0.25"/>
    <row r="132" s="177" customFormat="1" ht="15" hidden="1" customHeight="1" x14ac:dyDescent="0.25"/>
    <row r="133" s="177" customFormat="1" ht="15" hidden="1" customHeight="1" x14ac:dyDescent="0.25"/>
    <row r="134" s="177" customFormat="1" ht="15" hidden="1" customHeight="1" x14ac:dyDescent="0.25"/>
    <row r="135" s="177" customFormat="1" ht="15" hidden="1" customHeight="1" x14ac:dyDescent="0.25"/>
    <row r="136" s="177" customFormat="1" ht="15" hidden="1" customHeight="1" x14ac:dyDescent="0.25"/>
    <row r="137" s="177" customFormat="1" ht="15" hidden="1" customHeight="1" x14ac:dyDescent="0.25"/>
    <row r="138" s="177" customFormat="1" ht="15" hidden="1" customHeight="1" x14ac:dyDescent="0.25"/>
    <row r="139" s="177" customFormat="1" ht="15" hidden="1" customHeight="1" x14ac:dyDescent="0.25"/>
    <row r="140" s="177" customFormat="1" ht="15" hidden="1" customHeight="1" x14ac:dyDescent="0.25"/>
    <row r="141" s="177" customFormat="1" ht="15" hidden="1" customHeight="1" x14ac:dyDescent="0.25"/>
    <row r="142" s="177" customFormat="1" ht="15" hidden="1" customHeight="1" x14ac:dyDescent="0.25"/>
    <row r="143" s="177" customFormat="1" ht="15" hidden="1" customHeight="1" x14ac:dyDescent="0.25"/>
    <row r="144" s="177" customFormat="1" ht="15" hidden="1" customHeight="1" x14ac:dyDescent="0.25"/>
    <row r="145" s="177" customFormat="1" ht="15" hidden="1" customHeight="1" x14ac:dyDescent="0.25"/>
    <row r="146" s="177" customFormat="1" ht="15" hidden="1" customHeight="1" x14ac:dyDescent="0.25"/>
    <row r="147" s="177" customFormat="1" ht="15" hidden="1" customHeight="1" x14ac:dyDescent="0.25"/>
    <row r="148" s="177" customFormat="1" ht="15" hidden="1" customHeight="1" x14ac:dyDescent="0.25"/>
    <row r="149" s="177" customFormat="1" ht="15" hidden="1" customHeight="1" x14ac:dyDescent="0.25"/>
    <row r="150" s="177" customFormat="1" ht="15" hidden="1" customHeight="1" x14ac:dyDescent="0.25"/>
    <row r="151" s="177" customFormat="1" ht="15" hidden="1" customHeight="1" x14ac:dyDescent="0.25"/>
    <row r="152" s="177" customFormat="1" ht="15" hidden="1" customHeight="1" x14ac:dyDescent="0.25"/>
    <row r="153" s="177" customFormat="1" ht="15" hidden="1" customHeight="1" x14ac:dyDescent="0.25"/>
    <row r="154" s="177" customFormat="1" ht="15" hidden="1" customHeight="1" x14ac:dyDescent="0.25"/>
    <row r="155" s="177" customFormat="1" ht="15" hidden="1" customHeight="1" x14ac:dyDescent="0.25"/>
    <row r="156" s="177" customFormat="1" ht="15" hidden="1" customHeight="1" x14ac:dyDescent="0.25"/>
    <row r="157" s="177" customFormat="1" ht="15" hidden="1" customHeight="1" x14ac:dyDescent="0.25"/>
    <row r="158" s="177" customFormat="1" ht="15" hidden="1" customHeight="1" x14ac:dyDescent="0.25"/>
    <row r="159" s="177" customFormat="1" ht="15" hidden="1" customHeight="1" x14ac:dyDescent="0.25"/>
    <row r="160" s="177" customFormat="1" ht="15" hidden="1" customHeight="1" x14ac:dyDescent="0.25"/>
    <row r="161" s="177" customFormat="1" ht="15" hidden="1" customHeight="1" x14ac:dyDescent="0.25"/>
    <row r="162" s="177" customFormat="1" ht="15" hidden="1" customHeight="1" x14ac:dyDescent="0.25"/>
    <row r="163" s="177" customFormat="1" ht="15" hidden="1" customHeight="1" x14ac:dyDescent="0.25"/>
    <row r="164" s="177" customFormat="1" ht="15" hidden="1" customHeight="1" x14ac:dyDescent="0.25"/>
    <row r="165" s="177" customFormat="1" ht="15" hidden="1" customHeight="1" x14ac:dyDescent="0.25"/>
    <row r="166" s="177" customFormat="1" ht="15" hidden="1" customHeight="1" x14ac:dyDescent="0.25"/>
    <row r="167" s="177" customFormat="1" ht="15" hidden="1" customHeight="1" x14ac:dyDescent="0.25"/>
    <row r="168" s="177" customFormat="1" ht="15" hidden="1" customHeight="1" x14ac:dyDescent="0.25"/>
    <row r="169" s="177" customFormat="1" ht="15" hidden="1" customHeight="1" x14ac:dyDescent="0.25"/>
    <row r="170" s="177" customFormat="1" ht="15" hidden="1" customHeight="1" x14ac:dyDescent="0.25"/>
    <row r="171" s="177" customFormat="1" ht="15" hidden="1" customHeight="1" x14ac:dyDescent="0.25"/>
    <row r="172" s="177" customFormat="1" ht="15" hidden="1" customHeight="1" x14ac:dyDescent="0.25"/>
    <row r="173" s="177" customFormat="1" ht="15" hidden="1" customHeight="1" x14ac:dyDescent="0.25"/>
    <row r="174" s="177" customFormat="1" ht="15" hidden="1" customHeight="1" x14ac:dyDescent="0.25"/>
    <row r="175" s="177" customFormat="1" ht="15" hidden="1" customHeight="1" x14ac:dyDescent="0.25"/>
    <row r="176" s="177" customFormat="1" ht="15" hidden="1" customHeight="1" x14ac:dyDescent="0.25"/>
    <row r="177" s="177" customFormat="1" ht="15" hidden="1" customHeight="1" x14ac:dyDescent="0.25"/>
    <row r="178" s="177" customFormat="1" ht="15" hidden="1" customHeight="1" x14ac:dyDescent="0.25"/>
    <row r="179" s="177" customFormat="1" ht="15" hidden="1" customHeight="1" x14ac:dyDescent="0.25"/>
    <row r="180" s="177" customFormat="1" ht="15" hidden="1" customHeight="1" x14ac:dyDescent="0.25"/>
    <row r="181" s="177" customFormat="1" ht="15" hidden="1" customHeight="1" x14ac:dyDescent="0.25"/>
    <row r="182" s="177" customFormat="1" ht="15" hidden="1" customHeight="1" x14ac:dyDescent="0.25"/>
    <row r="183" s="177" customFormat="1" ht="15" hidden="1" customHeight="1" x14ac:dyDescent="0.25"/>
    <row r="184" s="177" customFormat="1" ht="15" hidden="1" customHeight="1" x14ac:dyDescent="0.25"/>
    <row r="185" s="177" customFormat="1" ht="15" hidden="1" customHeight="1" x14ac:dyDescent="0.25"/>
    <row r="186" s="177" customFormat="1" ht="15" hidden="1" customHeight="1" x14ac:dyDescent="0.25"/>
    <row r="187" s="177" customFormat="1" ht="15" hidden="1" customHeight="1" x14ac:dyDescent="0.25"/>
    <row r="188" s="177" customFormat="1" ht="15" hidden="1" customHeight="1" x14ac:dyDescent="0.25"/>
    <row r="189" s="177" customFormat="1" ht="15" hidden="1" customHeight="1" x14ac:dyDescent="0.25"/>
    <row r="190" s="177" customFormat="1" ht="15" hidden="1" customHeight="1" x14ac:dyDescent="0.25"/>
    <row r="191" s="177" customFormat="1" ht="15" hidden="1" customHeight="1" x14ac:dyDescent="0.25"/>
    <row r="192" s="177" customFormat="1" ht="15" hidden="1" customHeight="1" x14ac:dyDescent="0.25"/>
    <row r="193" s="177" customFormat="1" ht="15" hidden="1" customHeight="1" x14ac:dyDescent="0.25"/>
    <row r="194" s="177" customFormat="1" ht="15" hidden="1" customHeight="1" x14ac:dyDescent="0.25"/>
    <row r="195" s="177" customFormat="1" ht="15" hidden="1" customHeight="1" x14ac:dyDescent="0.25"/>
    <row r="196" s="177" customFormat="1" ht="15" hidden="1" customHeight="1" x14ac:dyDescent="0.25"/>
    <row r="197" s="177" customFormat="1" ht="15" hidden="1" customHeight="1" x14ac:dyDescent="0.25"/>
    <row r="198" s="177" customFormat="1" ht="15" hidden="1" customHeight="1" x14ac:dyDescent="0.25"/>
    <row r="199" s="177" customFormat="1" ht="15" hidden="1" customHeight="1" x14ac:dyDescent="0.25"/>
    <row r="200" s="177" customFormat="1" ht="15" hidden="1" customHeight="1" x14ac:dyDescent="0.25"/>
    <row r="201" s="177" customFormat="1" ht="15" hidden="1" customHeight="1" x14ac:dyDescent="0.25"/>
    <row r="202" s="177" customFormat="1" ht="15" hidden="1" customHeight="1" x14ac:dyDescent="0.25"/>
    <row r="203" s="177" customFormat="1" ht="15" hidden="1" customHeight="1" x14ac:dyDescent="0.25"/>
    <row r="204" s="177" customFormat="1" ht="15" hidden="1" customHeight="1" x14ac:dyDescent="0.25"/>
    <row r="205" s="177" customFormat="1" ht="15" hidden="1" customHeight="1" x14ac:dyDescent="0.25"/>
    <row r="206" s="177" customFormat="1" ht="15" hidden="1" customHeight="1" x14ac:dyDescent="0.25"/>
    <row r="207" s="177" customFormat="1" ht="15" hidden="1" customHeight="1" x14ac:dyDescent="0.25"/>
    <row r="208" s="177" customFormat="1" ht="15" hidden="1" customHeight="1" x14ac:dyDescent="0.25"/>
    <row r="209" s="177" customFormat="1" ht="15" hidden="1" customHeight="1" x14ac:dyDescent="0.25"/>
    <row r="210" s="177" customFormat="1" ht="15" hidden="1" customHeight="1" x14ac:dyDescent="0.25"/>
    <row r="211" s="177" customFormat="1" ht="15" hidden="1" customHeight="1" x14ac:dyDescent="0.25"/>
    <row r="212" s="177" customFormat="1" ht="15" hidden="1" customHeight="1" x14ac:dyDescent="0.25"/>
    <row r="213" s="177" customFormat="1" ht="15" hidden="1" customHeight="1" x14ac:dyDescent="0.25"/>
    <row r="214" s="177" customFormat="1" ht="15" hidden="1" customHeight="1" x14ac:dyDescent="0.25"/>
    <row r="215" s="177" customFormat="1" ht="15" hidden="1" customHeight="1" x14ac:dyDescent="0.25"/>
    <row r="216" s="177" customFormat="1" ht="15" hidden="1" customHeight="1" x14ac:dyDescent="0.25"/>
    <row r="217" s="177" customFormat="1" ht="15" hidden="1" customHeight="1" x14ac:dyDescent="0.25"/>
    <row r="218" s="177" customFormat="1" ht="15" hidden="1" customHeight="1" x14ac:dyDescent="0.25"/>
    <row r="219" s="177" customFormat="1" ht="15" hidden="1" customHeight="1" x14ac:dyDescent="0.25"/>
    <row r="220" s="177" customFormat="1" ht="15" hidden="1" customHeight="1" x14ac:dyDescent="0.25"/>
    <row r="221" s="177" customFormat="1" ht="15" hidden="1" customHeight="1" x14ac:dyDescent="0.25"/>
    <row r="222" s="177" customFormat="1" ht="15" hidden="1" customHeight="1" x14ac:dyDescent="0.25"/>
    <row r="223" s="177" customFormat="1" ht="15" hidden="1" customHeight="1" x14ac:dyDescent="0.25"/>
    <row r="224" s="177" customFormat="1" ht="15" hidden="1" customHeight="1" x14ac:dyDescent="0.25"/>
    <row r="225" s="177" customFormat="1" ht="15" hidden="1" customHeight="1" x14ac:dyDescent="0.25"/>
    <row r="226" s="177" customFormat="1" ht="15" hidden="1" customHeight="1" x14ac:dyDescent="0.25"/>
    <row r="227" s="177" customFormat="1" ht="15" hidden="1" customHeight="1" x14ac:dyDescent="0.25"/>
    <row r="228" s="177" customFormat="1" ht="15" hidden="1" customHeight="1" x14ac:dyDescent="0.25"/>
    <row r="229" s="177" customFormat="1" ht="15" hidden="1" customHeight="1" x14ac:dyDescent="0.25"/>
    <row r="230" s="177" customFormat="1" ht="15" hidden="1" customHeight="1" x14ac:dyDescent="0.25"/>
    <row r="231" s="177" customFormat="1" ht="15" hidden="1" customHeight="1" x14ac:dyDescent="0.25"/>
    <row r="232" s="177" customFormat="1" ht="15" hidden="1" customHeight="1" x14ac:dyDescent="0.25"/>
    <row r="233" s="177" customFormat="1" ht="15" hidden="1" customHeight="1" x14ac:dyDescent="0.25"/>
    <row r="234" s="177" customFormat="1" ht="15" hidden="1" customHeight="1" x14ac:dyDescent="0.25"/>
    <row r="235" s="177" customFormat="1" ht="15" hidden="1" customHeight="1" x14ac:dyDescent="0.25"/>
    <row r="236" s="177" customFormat="1" ht="15" hidden="1" customHeight="1" x14ac:dyDescent="0.25"/>
    <row r="237" s="177" customFormat="1" ht="15" hidden="1" customHeight="1" x14ac:dyDescent="0.25"/>
    <row r="238" s="177" customFormat="1" ht="15" hidden="1" customHeight="1" x14ac:dyDescent="0.25"/>
    <row r="239" s="177" customFormat="1" ht="15" hidden="1" customHeight="1" x14ac:dyDescent="0.25"/>
    <row r="240" s="177" customFormat="1" ht="15" hidden="1" customHeight="1" x14ac:dyDescent="0.25"/>
    <row r="241" s="177" customFormat="1" ht="15" hidden="1" customHeight="1" x14ac:dyDescent="0.25"/>
    <row r="242" s="177" customFormat="1" ht="15" hidden="1" customHeight="1" x14ac:dyDescent="0.25"/>
    <row r="243" s="177" customFormat="1" ht="15" hidden="1" customHeight="1" x14ac:dyDescent="0.25"/>
    <row r="244" s="177" customFormat="1" ht="15" hidden="1" customHeight="1" x14ac:dyDescent="0.25"/>
    <row r="245" s="177" customFormat="1" ht="15" hidden="1" customHeight="1" x14ac:dyDescent="0.25"/>
    <row r="246" s="177" customFormat="1" ht="15" hidden="1" customHeight="1" x14ac:dyDescent="0.25"/>
    <row r="247" s="177" customFormat="1" ht="15" hidden="1" customHeight="1" x14ac:dyDescent="0.25"/>
    <row r="248" s="177" customFormat="1" ht="15" hidden="1" customHeight="1" x14ac:dyDescent="0.25"/>
    <row r="249" s="177" customFormat="1" ht="15" hidden="1" customHeight="1" x14ac:dyDescent="0.25"/>
    <row r="250" s="177" customFormat="1" ht="15" hidden="1" customHeight="1" x14ac:dyDescent="0.25"/>
    <row r="251" s="177" customFormat="1" ht="15" hidden="1" customHeight="1" x14ac:dyDescent="0.25"/>
    <row r="252" s="177" customFormat="1" ht="15" hidden="1" customHeight="1" x14ac:dyDescent="0.25"/>
    <row r="253" s="177" customFormat="1" ht="15" hidden="1" customHeight="1" x14ac:dyDescent="0.25"/>
    <row r="254" s="177" customFormat="1" ht="15" hidden="1" customHeight="1" x14ac:dyDescent="0.25"/>
    <row r="255" s="177" customFormat="1" ht="15" hidden="1" customHeight="1" x14ac:dyDescent="0.25"/>
    <row r="256" s="177" customFormat="1" ht="15" hidden="1" customHeight="1" x14ac:dyDescent="0.25"/>
    <row r="257" s="177" customFormat="1" ht="15" hidden="1" customHeight="1" x14ac:dyDescent="0.25"/>
    <row r="258" s="177" customFormat="1" ht="15" hidden="1" customHeight="1" x14ac:dyDescent="0.25"/>
    <row r="259" s="177" customFormat="1" ht="15" hidden="1" customHeight="1" x14ac:dyDescent="0.25"/>
    <row r="260" s="177" customFormat="1" ht="15" hidden="1" customHeight="1" x14ac:dyDescent="0.25"/>
    <row r="261" s="177" customFormat="1" ht="15" hidden="1" customHeight="1" x14ac:dyDescent="0.25"/>
    <row r="262" s="177" customFormat="1" ht="15" hidden="1" customHeight="1" x14ac:dyDescent="0.25"/>
    <row r="263" s="177" customFormat="1" ht="15" hidden="1" customHeight="1" x14ac:dyDescent="0.25"/>
    <row r="264" s="177" customFormat="1" ht="15" hidden="1" customHeight="1" x14ac:dyDescent="0.25"/>
    <row r="265" s="177" customFormat="1" ht="15" hidden="1" customHeight="1" x14ac:dyDescent="0.25"/>
    <row r="266" s="177" customFormat="1" ht="15" hidden="1" customHeight="1" x14ac:dyDescent="0.25"/>
    <row r="267" s="177" customFormat="1" ht="15" hidden="1" customHeight="1" x14ac:dyDescent="0.25"/>
    <row r="268" s="177" customFormat="1" ht="15" hidden="1" customHeight="1" x14ac:dyDescent="0.25"/>
    <row r="269" s="177" customFormat="1" ht="15" hidden="1" customHeight="1" x14ac:dyDescent="0.25"/>
    <row r="270" s="177" customFormat="1" ht="15" hidden="1" customHeight="1" x14ac:dyDescent="0.25"/>
    <row r="271" s="177" customFormat="1" ht="15" hidden="1" customHeight="1" x14ac:dyDescent="0.25"/>
    <row r="272" s="177" customFormat="1" ht="15" hidden="1" customHeight="1" x14ac:dyDescent="0.25"/>
    <row r="273" s="177" customFormat="1" ht="15" hidden="1" customHeight="1" x14ac:dyDescent="0.25"/>
    <row r="274" s="177" customFormat="1" ht="15" hidden="1" customHeight="1" x14ac:dyDescent="0.25"/>
    <row r="275" s="177" customFormat="1" ht="15" hidden="1" customHeight="1" x14ac:dyDescent="0.25"/>
    <row r="276" s="177" customFormat="1" ht="15" hidden="1" customHeight="1" x14ac:dyDescent="0.25"/>
    <row r="277" s="177" customFormat="1" ht="15" hidden="1" customHeight="1" x14ac:dyDescent="0.25"/>
    <row r="278" s="177" customFormat="1" ht="15" hidden="1" customHeight="1" x14ac:dyDescent="0.25"/>
    <row r="279" s="177" customFormat="1" ht="15" hidden="1" customHeight="1" x14ac:dyDescent="0.25"/>
    <row r="280" s="177" customFormat="1" ht="15" hidden="1" customHeight="1" x14ac:dyDescent="0.25"/>
    <row r="281" s="177" customFormat="1" ht="15" hidden="1" customHeight="1" x14ac:dyDescent="0.25"/>
    <row r="282" s="177" customFormat="1" ht="15" hidden="1" customHeight="1" x14ac:dyDescent="0.25"/>
    <row r="283" s="177" customFormat="1" ht="15" hidden="1" customHeight="1" x14ac:dyDescent="0.25"/>
    <row r="284" s="177" customFormat="1" ht="15" hidden="1" customHeight="1" x14ac:dyDescent="0.25"/>
    <row r="285" s="177" customFormat="1" ht="15" hidden="1" customHeight="1" x14ac:dyDescent="0.25"/>
    <row r="286" s="177" customFormat="1" ht="15" hidden="1" customHeight="1" x14ac:dyDescent="0.25"/>
    <row r="287" s="177" customFormat="1" ht="15" hidden="1" customHeight="1" x14ac:dyDescent="0.25"/>
    <row r="288" s="177" customFormat="1" ht="15" hidden="1" customHeight="1" x14ac:dyDescent="0.25"/>
    <row r="289" s="177" customFormat="1" ht="15" hidden="1" customHeight="1" x14ac:dyDescent="0.25"/>
    <row r="290" s="177" customFormat="1" ht="15" hidden="1" customHeight="1" x14ac:dyDescent="0.25"/>
    <row r="291" s="177" customFormat="1" ht="15" hidden="1" customHeight="1" x14ac:dyDescent="0.25"/>
    <row r="292" s="177" customFormat="1" ht="15" hidden="1" customHeight="1" x14ac:dyDescent="0.25"/>
    <row r="293" s="177" customFormat="1" ht="15" hidden="1" customHeight="1" x14ac:dyDescent="0.25"/>
    <row r="294" s="177" customFormat="1" ht="15" hidden="1" customHeight="1" x14ac:dyDescent="0.25"/>
    <row r="295" s="177" customFormat="1" ht="15" hidden="1" customHeight="1" x14ac:dyDescent="0.25"/>
    <row r="296" s="177" customFormat="1" ht="15" hidden="1" customHeight="1" x14ac:dyDescent="0.25"/>
    <row r="297" s="177" customFormat="1" ht="15" hidden="1" customHeight="1" x14ac:dyDescent="0.25"/>
    <row r="298" s="177" customFormat="1" ht="15" hidden="1" customHeight="1" x14ac:dyDescent="0.25"/>
    <row r="299" s="177" customFormat="1" ht="15" hidden="1" customHeight="1" x14ac:dyDescent="0.25"/>
    <row r="300" s="177" customFormat="1" ht="15" hidden="1" customHeight="1" x14ac:dyDescent="0.25"/>
    <row r="301" s="177" customFormat="1" ht="15" hidden="1" customHeight="1" x14ac:dyDescent="0.25"/>
    <row r="302" s="177" customFormat="1" ht="15" hidden="1" customHeight="1" x14ac:dyDescent="0.25"/>
    <row r="303" s="177" customFormat="1" ht="15" hidden="1" customHeight="1" x14ac:dyDescent="0.25"/>
    <row r="304" s="177" customFormat="1" ht="15" hidden="1" customHeight="1" x14ac:dyDescent="0.25"/>
    <row r="305" s="177" customFormat="1" ht="15" hidden="1" customHeight="1" x14ac:dyDescent="0.25"/>
    <row r="306" s="177" customFormat="1" ht="15" hidden="1" customHeight="1" x14ac:dyDescent="0.25"/>
    <row r="307" s="177" customFormat="1" ht="15" hidden="1" customHeight="1" x14ac:dyDescent="0.25"/>
    <row r="308" s="177" customFormat="1" ht="15" hidden="1" customHeight="1" x14ac:dyDescent="0.25"/>
    <row r="309" s="177" customFormat="1" ht="15" hidden="1" customHeight="1" x14ac:dyDescent="0.25"/>
    <row r="310" s="177" customFormat="1" ht="15" hidden="1" customHeight="1" x14ac:dyDescent="0.25"/>
    <row r="311" s="177" customFormat="1" ht="15" hidden="1" customHeight="1" x14ac:dyDescent="0.25"/>
    <row r="312" s="177" customFormat="1" ht="15" hidden="1" customHeight="1" x14ac:dyDescent="0.25"/>
    <row r="313" s="177" customFormat="1" ht="15" hidden="1" customHeight="1" x14ac:dyDescent="0.25"/>
    <row r="314" s="177" customFormat="1" ht="15" hidden="1" customHeight="1" x14ac:dyDescent="0.25"/>
    <row r="315" s="177" customFormat="1" ht="15" hidden="1" customHeight="1" x14ac:dyDescent="0.25"/>
    <row r="316" s="177" customFormat="1" ht="15" hidden="1" customHeight="1" x14ac:dyDescent="0.25"/>
    <row r="317" s="177" customFormat="1" ht="15" hidden="1" customHeight="1" x14ac:dyDescent="0.25"/>
    <row r="318" s="177" customFormat="1" ht="15" hidden="1" customHeight="1" x14ac:dyDescent="0.25"/>
    <row r="319" s="177" customFormat="1" ht="15" hidden="1" customHeight="1" x14ac:dyDescent="0.25"/>
    <row r="320" s="177" customFormat="1" ht="15" hidden="1" customHeight="1" x14ac:dyDescent="0.25"/>
    <row r="321" s="177" customFormat="1" ht="15" hidden="1" customHeight="1" x14ac:dyDescent="0.25"/>
    <row r="322" s="177" customFormat="1" ht="15" hidden="1" customHeight="1" x14ac:dyDescent="0.25"/>
    <row r="323" s="177" customFormat="1" ht="15" hidden="1" customHeight="1" x14ac:dyDescent="0.25"/>
    <row r="324" s="177" customFormat="1" ht="15" hidden="1" customHeight="1" x14ac:dyDescent="0.25"/>
    <row r="325" s="177" customFormat="1" ht="15" hidden="1" customHeight="1" x14ac:dyDescent="0.25"/>
    <row r="326" s="177" customFormat="1" ht="15" hidden="1" customHeight="1" x14ac:dyDescent="0.25"/>
    <row r="327" s="177" customFormat="1" ht="15" hidden="1" customHeight="1" x14ac:dyDescent="0.25"/>
    <row r="328" s="177" customFormat="1" ht="15" hidden="1" customHeight="1" x14ac:dyDescent="0.25"/>
    <row r="329" s="177" customFormat="1" ht="15" hidden="1" customHeight="1" x14ac:dyDescent="0.25"/>
    <row r="330" s="177" customFormat="1" ht="15" hidden="1" customHeight="1" x14ac:dyDescent="0.25"/>
    <row r="331" s="177" customFormat="1" ht="15" hidden="1" customHeight="1" x14ac:dyDescent="0.25"/>
    <row r="332" s="177" customFormat="1" ht="15" hidden="1" customHeight="1" x14ac:dyDescent="0.25"/>
    <row r="333" s="177" customFormat="1" ht="15" hidden="1" customHeight="1" x14ac:dyDescent="0.25"/>
    <row r="334" s="177" customFormat="1" ht="15" hidden="1" customHeight="1" x14ac:dyDescent="0.25"/>
    <row r="335" s="177" customFormat="1" ht="15" hidden="1" customHeight="1" x14ac:dyDescent="0.25"/>
    <row r="336" s="177" customFormat="1" ht="15" hidden="1" customHeight="1" x14ac:dyDescent="0.25"/>
    <row r="337" s="177" customFormat="1" ht="15" hidden="1" customHeight="1" x14ac:dyDescent="0.25"/>
    <row r="338" s="177" customFormat="1" ht="15" hidden="1" customHeight="1" x14ac:dyDescent="0.25"/>
    <row r="339" s="177" customFormat="1" ht="15" hidden="1" customHeight="1" x14ac:dyDescent="0.25"/>
    <row r="340" s="177" customFormat="1" ht="15" hidden="1" customHeight="1" x14ac:dyDescent="0.25"/>
    <row r="341" s="177" customFormat="1" ht="15" hidden="1" customHeight="1" x14ac:dyDescent="0.25"/>
    <row r="342" s="177" customFormat="1" ht="15" hidden="1" customHeight="1" x14ac:dyDescent="0.25"/>
    <row r="343" s="177" customFormat="1" ht="15" hidden="1" customHeight="1" x14ac:dyDescent="0.25"/>
    <row r="344" s="177" customFormat="1" ht="15" hidden="1" customHeight="1" x14ac:dyDescent="0.25"/>
    <row r="345" s="177" customFormat="1" ht="15" hidden="1" customHeight="1" x14ac:dyDescent="0.25"/>
    <row r="346" s="177" customFormat="1" ht="15" hidden="1" customHeight="1" x14ac:dyDescent="0.25"/>
    <row r="347" s="177" customFormat="1" ht="15" hidden="1" customHeight="1" x14ac:dyDescent="0.25"/>
    <row r="348" s="177" customFormat="1" ht="15" hidden="1" customHeight="1" x14ac:dyDescent="0.25"/>
    <row r="349" s="177" customFormat="1" ht="15" hidden="1" customHeight="1" x14ac:dyDescent="0.25"/>
    <row r="350" s="177" customFormat="1" ht="15" hidden="1" customHeight="1" x14ac:dyDescent="0.25"/>
    <row r="351" s="177" customFormat="1" ht="15" hidden="1" customHeight="1" x14ac:dyDescent="0.25"/>
    <row r="352" s="177" customFormat="1" ht="15" hidden="1" customHeight="1" x14ac:dyDescent="0.25"/>
    <row r="353" s="177" customFormat="1" ht="15" hidden="1" customHeight="1" x14ac:dyDescent="0.25"/>
    <row r="354" s="177" customFormat="1" ht="15" hidden="1" customHeight="1" x14ac:dyDescent="0.25"/>
    <row r="355" s="177" customFormat="1" ht="15" hidden="1" customHeight="1" x14ac:dyDescent="0.25"/>
    <row r="356" s="177" customFormat="1" ht="15" hidden="1" customHeight="1" x14ac:dyDescent="0.25"/>
    <row r="357" s="177" customFormat="1" ht="15" hidden="1" customHeight="1" x14ac:dyDescent="0.25"/>
    <row r="358" s="177" customFormat="1" ht="15" hidden="1" customHeight="1" x14ac:dyDescent="0.25"/>
    <row r="359" s="177" customFormat="1" ht="15" hidden="1" customHeight="1" x14ac:dyDescent="0.25"/>
    <row r="360" s="177" customFormat="1" ht="15" hidden="1" customHeight="1" x14ac:dyDescent="0.25"/>
    <row r="361" s="177" customFormat="1" ht="15" hidden="1" customHeight="1" x14ac:dyDescent="0.25"/>
    <row r="362" s="177" customFormat="1" ht="15" hidden="1" customHeight="1" x14ac:dyDescent="0.25"/>
    <row r="363" s="177" customFormat="1" ht="15" hidden="1" customHeight="1" x14ac:dyDescent="0.25"/>
    <row r="364" s="177" customFormat="1" ht="15" hidden="1" customHeight="1" x14ac:dyDescent="0.25"/>
    <row r="365" s="177" customFormat="1" ht="15" hidden="1" customHeight="1" x14ac:dyDescent="0.25"/>
    <row r="366" s="177" customFormat="1" ht="15" hidden="1" customHeight="1" x14ac:dyDescent="0.25"/>
    <row r="367" s="177" customFormat="1" ht="15" hidden="1" customHeight="1" x14ac:dyDescent="0.25"/>
    <row r="368" s="177" customFormat="1" ht="15" hidden="1" customHeight="1" x14ac:dyDescent="0.25"/>
    <row r="369" s="177" customFormat="1" ht="15" hidden="1" customHeight="1" x14ac:dyDescent="0.25"/>
    <row r="370" s="177" customFormat="1" ht="15" hidden="1" customHeight="1" x14ac:dyDescent="0.25"/>
    <row r="371" s="177" customFormat="1" ht="15" hidden="1" customHeight="1" x14ac:dyDescent="0.25"/>
    <row r="372" s="177" customFormat="1" ht="15" hidden="1" customHeight="1" x14ac:dyDescent="0.25"/>
    <row r="373" s="177" customFormat="1" ht="15" hidden="1" customHeight="1" x14ac:dyDescent="0.25"/>
    <row r="374" s="177" customFormat="1" ht="15" hidden="1" customHeight="1" x14ac:dyDescent="0.25"/>
    <row r="375" s="177" customFormat="1" ht="15" hidden="1" customHeight="1" x14ac:dyDescent="0.25"/>
    <row r="376" s="177" customFormat="1" ht="15" hidden="1" customHeight="1" x14ac:dyDescent="0.25"/>
    <row r="377" s="177" customFormat="1" ht="15" hidden="1" customHeight="1" x14ac:dyDescent="0.25"/>
    <row r="378" s="177" customFormat="1" ht="15" hidden="1" customHeight="1" x14ac:dyDescent="0.25"/>
    <row r="379" s="177" customFormat="1" ht="15" hidden="1" customHeight="1" x14ac:dyDescent="0.25"/>
    <row r="380" s="177" customFormat="1" ht="15" hidden="1" customHeight="1" x14ac:dyDescent="0.25"/>
    <row r="381" s="177" customFormat="1" ht="15" hidden="1" customHeight="1" x14ac:dyDescent="0.25"/>
    <row r="382" s="177" customFormat="1" ht="15" hidden="1" customHeight="1" x14ac:dyDescent="0.25"/>
    <row r="383" s="177" customFormat="1" ht="15" hidden="1" customHeight="1" x14ac:dyDescent="0.25"/>
    <row r="384" s="177" customFormat="1" ht="15" hidden="1" customHeight="1" x14ac:dyDescent="0.25"/>
    <row r="385" s="177" customFormat="1" ht="15" hidden="1" customHeight="1" x14ac:dyDescent="0.25"/>
    <row r="386" s="177" customFormat="1" ht="15" hidden="1" customHeight="1" x14ac:dyDescent="0.25"/>
    <row r="387" s="177" customFormat="1" ht="15" hidden="1" customHeight="1" x14ac:dyDescent="0.25"/>
    <row r="388" s="177" customFormat="1" ht="15" hidden="1" customHeight="1" x14ac:dyDescent="0.25"/>
    <row r="389" s="177" customFormat="1" ht="15" hidden="1" customHeight="1" x14ac:dyDescent="0.25"/>
    <row r="390" s="177" customFormat="1" ht="15" hidden="1" customHeight="1" x14ac:dyDescent="0.25"/>
    <row r="391" s="177" customFormat="1" ht="15" hidden="1" customHeight="1" x14ac:dyDescent="0.25"/>
    <row r="392" s="177" customFormat="1" ht="15" hidden="1" customHeight="1" x14ac:dyDescent="0.25"/>
    <row r="393" s="177" customFormat="1" ht="15" hidden="1" customHeight="1" x14ac:dyDescent="0.25"/>
    <row r="394" s="177" customFormat="1" ht="15" hidden="1" customHeight="1" x14ac:dyDescent="0.25"/>
    <row r="395" s="177" customFormat="1" ht="15" hidden="1" customHeight="1" x14ac:dyDescent="0.25"/>
    <row r="396" s="177" customFormat="1" ht="15" hidden="1" customHeight="1" x14ac:dyDescent="0.25"/>
    <row r="397" s="177" customFormat="1" ht="15" hidden="1" customHeight="1" x14ac:dyDescent="0.25"/>
    <row r="398" s="177" customFormat="1" ht="15" hidden="1" customHeight="1" x14ac:dyDescent="0.25"/>
    <row r="399" s="177" customFormat="1" ht="15" hidden="1" customHeight="1" x14ac:dyDescent="0.25"/>
    <row r="400" s="177" customFormat="1" ht="15" hidden="1" customHeight="1" x14ac:dyDescent="0.25"/>
    <row r="401" s="177" customFormat="1" ht="15" hidden="1" customHeight="1" x14ac:dyDescent="0.25"/>
    <row r="402" s="177" customFormat="1" ht="15" hidden="1" customHeight="1" x14ac:dyDescent="0.25"/>
    <row r="403" s="177" customFormat="1" ht="15" hidden="1" customHeight="1" x14ac:dyDescent="0.25"/>
    <row r="404" s="177" customFormat="1" ht="15" hidden="1" customHeight="1" x14ac:dyDescent="0.25"/>
    <row r="405" s="177" customFormat="1" ht="15" hidden="1" customHeight="1" x14ac:dyDescent="0.25"/>
    <row r="406" s="177" customFormat="1" ht="15" hidden="1" customHeight="1" x14ac:dyDescent="0.25"/>
    <row r="407" s="177" customFormat="1" ht="15" hidden="1" customHeight="1" x14ac:dyDescent="0.25"/>
    <row r="408" s="177" customFormat="1" ht="15" hidden="1" customHeight="1" x14ac:dyDescent="0.25"/>
    <row r="409" s="177" customFormat="1" ht="15" hidden="1" customHeight="1" x14ac:dyDescent="0.25"/>
    <row r="410" s="177" customFormat="1" ht="15" hidden="1" customHeight="1" x14ac:dyDescent="0.25"/>
    <row r="411" s="177" customFormat="1" ht="15" hidden="1" customHeight="1" x14ac:dyDescent="0.25"/>
    <row r="412" s="177" customFormat="1" ht="15" hidden="1" customHeight="1" x14ac:dyDescent="0.25"/>
    <row r="413" s="177" customFormat="1" ht="15" hidden="1" customHeight="1" x14ac:dyDescent="0.25"/>
    <row r="414" s="177" customFormat="1" ht="15" hidden="1" customHeight="1" x14ac:dyDescent="0.25"/>
    <row r="415" s="177" customFormat="1" ht="15" hidden="1" customHeight="1" x14ac:dyDescent="0.25"/>
    <row r="416" s="177" customFormat="1" ht="15" hidden="1" customHeight="1" x14ac:dyDescent="0.25"/>
    <row r="417" s="177" customFormat="1" ht="15" hidden="1" customHeight="1" x14ac:dyDescent="0.25"/>
    <row r="418" s="177" customFormat="1" ht="15" hidden="1" customHeight="1" x14ac:dyDescent="0.25"/>
    <row r="419" s="177" customFormat="1" ht="15" hidden="1" customHeight="1" x14ac:dyDescent="0.25"/>
    <row r="420" s="177" customFormat="1" ht="15" hidden="1" customHeight="1" x14ac:dyDescent="0.25"/>
    <row r="421" s="177" customFormat="1" ht="15" hidden="1" customHeight="1" x14ac:dyDescent="0.25"/>
    <row r="422" s="177" customFormat="1" ht="15" hidden="1" customHeight="1" x14ac:dyDescent="0.25"/>
    <row r="423" s="177" customFormat="1" ht="15" hidden="1" customHeight="1" x14ac:dyDescent="0.25"/>
    <row r="424" s="177" customFormat="1" ht="15" hidden="1" customHeight="1" x14ac:dyDescent="0.25"/>
    <row r="425" s="177" customFormat="1" ht="15" hidden="1" customHeight="1" x14ac:dyDescent="0.25"/>
    <row r="426" s="177" customFormat="1" ht="15" hidden="1" customHeight="1" x14ac:dyDescent="0.25"/>
    <row r="427" s="177" customFormat="1" ht="15" hidden="1" customHeight="1" x14ac:dyDescent="0.25"/>
    <row r="428" s="177" customFormat="1" ht="15" hidden="1" customHeight="1" x14ac:dyDescent="0.25"/>
    <row r="429" s="177" customFormat="1" ht="15" hidden="1" customHeight="1" x14ac:dyDescent="0.25"/>
    <row r="430" s="177" customFormat="1" ht="15" hidden="1" customHeight="1" x14ac:dyDescent="0.25"/>
    <row r="431" s="177" customFormat="1" ht="15" hidden="1" customHeight="1" x14ac:dyDescent="0.25"/>
    <row r="432" s="177" customFormat="1" ht="15" hidden="1" customHeight="1" x14ac:dyDescent="0.25"/>
    <row r="433" s="177" customFormat="1" ht="15" hidden="1" customHeight="1" x14ac:dyDescent="0.25"/>
    <row r="434" s="177" customFormat="1" ht="15" hidden="1" customHeight="1" x14ac:dyDescent="0.25"/>
    <row r="435" s="177" customFormat="1" ht="15" hidden="1" customHeight="1" x14ac:dyDescent="0.25"/>
    <row r="436" s="177" customFormat="1" ht="15" hidden="1" customHeight="1" x14ac:dyDescent="0.25"/>
    <row r="437" s="177" customFormat="1" ht="15" hidden="1" customHeight="1" x14ac:dyDescent="0.25"/>
    <row r="438" s="177" customFormat="1" ht="15" hidden="1" customHeight="1" x14ac:dyDescent="0.25"/>
    <row r="439" s="177" customFormat="1" ht="15" hidden="1" customHeight="1" x14ac:dyDescent="0.25"/>
    <row r="440" s="177" customFormat="1" ht="15" hidden="1" customHeight="1" x14ac:dyDescent="0.25"/>
    <row r="441" s="177" customFormat="1" ht="15" hidden="1" customHeight="1" x14ac:dyDescent="0.25"/>
    <row r="442" s="177" customFormat="1" ht="15" hidden="1" customHeight="1" x14ac:dyDescent="0.25"/>
    <row r="443" s="177" customFormat="1" ht="15" hidden="1" customHeight="1" x14ac:dyDescent="0.25"/>
    <row r="444" s="177" customFormat="1" ht="15" hidden="1" customHeight="1" x14ac:dyDescent="0.25"/>
    <row r="445" s="177" customFormat="1" ht="15" hidden="1" customHeight="1" x14ac:dyDescent="0.25"/>
    <row r="446" s="177" customFormat="1" ht="15" hidden="1" customHeight="1" x14ac:dyDescent="0.25"/>
    <row r="447" s="177" customFormat="1" ht="15" hidden="1" customHeight="1" x14ac:dyDescent="0.25"/>
    <row r="448" s="177" customFormat="1" ht="15" hidden="1" customHeight="1" x14ac:dyDescent="0.25"/>
    <row r="449" s="177" customFormat="1" ht="15" hidden="1" customHeight="1" x14ac:dyDescent="0.25"/>
    <row r="450" s="177" customFormat="1" ht="15" hidden="1" customHeight="1" x14ac:dyDescent="0.25"/>
    <row r="451" s="177" customFormat="1" ht="15" hidden="1" customHeight="1" x14ac:dyDescent="0.25"/>
    <row r="452" s="177" customFormat="1" ht="15" hidden="1" customHeight="1" x14ac:dyDescent="0.25"/>
    <row r="453" s="177" customFormat="1" ht="15" hidden="1" customHeight="1" x14ac:dyDescent="0.25"/>
    <row r="454" s="177" customFormat="1" ht="15" hidden="1" customHeight="1" x14ac:dyDescent="0.25"/>
    <row r="455" s="177" customFormat="1" ht="15" hidden="1" customHeight="1" x14ac:dyDescent="0.25"/>
    <row r="456" s="177" customFormat="1" ht="15" hidden="1" customHeight="1" x14ac:dyDescent="0.25"/>
    <row r="457" s="177" customFormat="1" ht="15" hidden="1" customHeight="1" x14ac:dyDescent="0.25"/>
    <row r="458" s="177" customFormat="1" ht="15" hidden="1" customHeight="1" x14ac:dyDescent="0.25"/>
    <row r="459" s="177" customFormat="1" ht="15" hidden="1" customHeight="1" x14ac:dyDescent="0.25"/>
    <row r="460" s="177" customFormat="1" ht="15" hidden="1" customHeight="1" x14ac:dyDescent="0.25"/>
    <row r="461" s="177" customFormat="1" ht="15" hidden="1" customHeight="1" x14ac:dyDescent="0.25"/>
    <row r="462" s="177" customFormat="1" ht="15" hidden="1" customHeight="1" x14ac:dyDescent="0.25"/>
    <row r="463" s="177" customFormat="1" ht="15" hidden="1" customHeight="1" x14ac:dyDescent="0.25"/>
    <row r="464" s="177" customFormat="1" ht="15" hidden="1" customHeight="1" x14ac:dyDescent="0.25"/>
    <row r="465" s="177" customFormat="1" ht="15" hidden="1" customHeight="1" x14ac:dyDescent="0.25"/>
    <row r="466" s="177" customFormat="1" ht="15" hidden="1" customHeight="1" x14ac:dyDescent="0.25"/>
    <row r="467" s="177" customFormat="1" ht="15" hidden="1" customHeight="1" x14ac:dyDescent="0.25"/>
    <row r="468" s="177" customFormat="1" ht="15" hidden="1" customHeight="1" x14ac:dyDescent="0.25"/>
    <row r="469" s="177" customFormat="1" ht="15" hidden="1" customHeight="1" x14ac:dyDescent="0.25"/>
    <row r="470" s="177" customFormat="1" ht="15" hidden="1" customHeight="1" x14ac:dyDescent="0.25"/>
    <row r="471" s="177" customFormat="1" ht="15" hidden="1" customHeight="1" x14ac:dyDescent="0.25"/>
    <row r="472" s="177" customFormat="1" ht="15" hidden="1" customHeight="1" x14ac:dyDescent="0.25"/>
    <row r="473" s="177" customFormat="1" ht="15" hidden="1" customHeight="1" x14ac:dyDescent="0.25"/>
    <row r="474" s="177" customFormat="1" ht="15" hidden="1" customHeight="1" x14ac:dyDescent="0.25"/>
    <row r="475" s="177" customFormat="1" ht="15" hidden="1" customHeight="1" x14ac:dyDescent="0.25"/>
    <row r="476" s="177" customFormat="1" ht="15" hidden="1" customHeight="1" x14ac:dyDescent="0.25"/>
    <row r="477" s="177" customFormat="1" ht="15" hidden="1" customHeight="1" x14ac:dyDescent="0.25"/>
    <row r="478" s="177" customFormat="1" ht="15" hidden="1" customHeight="1" x14ac:dyDescent="0.25"/>
    <row r="479" s="177" customFormat="1" ht="15" hidden="1" customHeight="1" x14ac:dyDescent="0.25"/>
    <row r="480" s="177" customFormat="1" ht="15" hidden="1" customHeight="1" x14ac:dyDescent="0.25"/>
    <row r="481" s="177" customFormat="1" ht="15" hidden="1" customHeight="1" x14ac:dyDescent="0.25"/>
    <row r="482" s="177" customFormat="1" ht="15" hidden="1" customHeight="1" x14ac:dyDescent="0.25"/>
    <row r="483" s="177" customFormat="1" ht="15" hidden="1" customHeight="1" x14ac:dyDescent="0.25"/>
    <row r="484" s="177" customFormat="1" ht="15" hidden="1" customHeight="1" x14ac:dyDescent="0.25"/>
    <row r="485" s="177" customFormat="1" ht="15" hidden="1" customHeight="1" x14ac:dyDescent="0.25"/>
    <row r="486" s="177" customFormat="1" ht="15" hidden="1" customHeight="1" x14ac:dyDescent="0.25"/>
    <row r="487" s="177" customFormat="1" ht="15" hidden="1" customHeight="1" x14ac:dyDescent="0.25"/>
    <row r="488" s="177" customFormat="1" ht="15" hidden="1" customHeight="1" x14ac:dyDescent="0.25"/>
    <row r="489" s="177" customFormat="1" ht="15" hidden="1" customHeight="1" x14ac:dyDescent="0.25"/>
    <row r="490" s="177" customFormat="1" ht="15" hidden="1" customHeight="1" x14ac:dyDescent="0.25"/>
    <row r="491" s="177" customFormat="1" ht="15" hidden="1" customHeight="1" x14ac:dyDescent="0.25"/>
    <row r="492" s="177" customFormat="1" ht="15" hidden="1" customHeight="1" x14ac:dyDescent="0.25"/>
    <row r="493" s="177" customFormat="1" ht="15" hidden="1" customHeight="1" x14ac:dyDescent="0.25"/>
    <row r="494" s="177" customFormat="1" ht="15" hidden="1" customHeight="1" x14ac:dyDescent="0.25"/>
    <row r="495" s="177" customFormat="1" ht="15" hidden="1" customHeight="1" x14ac:dyDescent="0.25"/>
    <row r="496" s="177" customFormat="1" ht="15" hidden="1" customHeight="1" x14ac:dyDescent="0.25"/>
    <row r="497" s="177" customFormat="1" ht="15" hidden="1" customHeight="1" x14ac:dyDescent="0.25"/>
    <row r="498" s="177" customFormat="1" ht="15" hidden="1" customHeight="1" x14ac:dyDescent="0.25"/>
    <row r="499" s="177" customFormat="1" ht="15" hidden="1" customHeight="1" x14ac:dyDescent="0.25"/>
    <row r="500" s="177" customFormat="1" ht="15" hidden="1" customHeight="1" x14ac:dyDescent="0.25"/>
    <row r="501" s="177" customFormat="1" ht="15" hidden="1" customHeight="1" x14ac:dyDescent="0.25"/>
    <row r="502" s="177" customFormat="1" ht="15" hidden="1" customHeight="1" x14ac:dyDescent="0.25"/>
    <row r="503" s="177" customFormat="1" ht="15" hidden="1" customHeight="1" x14ac:dyDescent="0.25"/>
    <row r="504" s="177" customFormat="1" ht="15" hidden="1" customHeight="1" x14ac:dyDescent="0.25"/>
    <row r="505" s="177" customFormat="1" ht="15" hidden="1" customHeight="1" x14ac:dyDescent="0.25"/>
    <row r="506" s="177" customFormat="1" ht="15" hidden="1" customHeight="1" x14ac:dyDescent="0.25"/>
    <row r="507" s="177" customFormat="1" ht="15" hidden="1" customHeight="1" x14ac:dyDescent="0.25"/>
    <row r="508" s="177" customFormat="1" ht="15" hidden="1" customHeight="1" x14ac:dyDescent="0.25"/>
    <row r="509" s="177" customFormat="1" ht="15" hidden="1" customHeight="1" x14ac:dyDescent="0.25"/>
    <row r="510" s="177" customFormat="1" ht="15" hidden="1" customHeight="1" x14ac:dyDescent="0.25"/>
    <row r="511" s="177" customFormat="1" ht="15" hidden="1" customHeight="1" x14ac:dyDescent="0.25"/>
    <row r="512" s="177" customFormat="1" ht="15" hidden="1" customHeight="1" x14ac:dyDescent="0.25"/>
    <row r="513" s="177" customFormat="1" ht="15" hidden="1" customHeight="1" x14ac:dyDescent="0.25"/>
    <row r="514" s="177" customFormat="1" ht="15" hidden="1" customHeight="1" x14ac:dyDescent="0.25"/>
    <row r="515" s="177" customFormat="1" ht="15" hidden="1" customHeight="1" x14ac:dyDescent="0.25"/>
    <row r="516" s="177" customFormat="1" ht="15" hidden="1" customHeight="1" x14ac:dyDescent="0.25"/>
    <row r="517" s="177" customFormat="1" ht="15" hidden="1" customHeight="1" x14ac:dyDescent="0.25"/>
    <row r="518" s="177" customFormat="1" ht="15" hidden="1" customHeight="1" x14ac:dyDescent="0.25"/>
    <row r="519" s="177" customFormat="1" ht="15" hidden="1" customHeight="1" x14ac:dyDescent="0.25"/>
    <row r="520" s="177" customFormat="1" ht="15" hidden="1" customHeight="1" x14ac:dyDescent="0.25"/>
    <row r="521" s="177" customFormat="1" ht="15" hidden="1" customHeight="1" x14ac:dyDescent="0.25"/>
    <row r="522" s="177" customFormat="1" ht="15" hidden="1" customHeight="1" x14ac:dyDescent="0.25"/>
    <row r="523" s="177" customFormat="1" ht="15" hidden="1" customHeight="1" x14ac:dyDescent="0.25"/>
    <row r="524" s="177" customFormat="1" ht="15" hidden="1" customHeight="1" x14ac:dyDescent="0.25"/>
    <row r="525" s="177" customFormat="1" ht="15" hidden="1" customHeight="1" x14ac:dyDescent="0.25"/>
    <row r="526" s="177" customFormat="1" ht="15" hidden="1" customHeight="1" x14ac:dyDescent="0.25"/>
    <row r="527" s="177" customFormat="1" ht="15" hidden="1" customHeight="1" x14ac:dyDescent="0.25"/>
    <row r="528" s="177" customFormat="1" ht="15" hidden="1" customHeight="1" x14ac:dyDescent="0.25"/>
    <row r="529" s="177" customFormat="1" ht="15" hidden="1" customHeight="1" x14ac:dyDescent="0.25"/>
    <row r="530" s="177" customFormat="1" ht="15" hidden="1" customHeight="1" x14ac:dyDescent="0.25"/>
    <row r="531" s="177" customFormat="1" ht="15" hidden="1" customHeight="1" x14ac:dyDescent="0.25"/>
    <row r="532" s="177" customFormat="1" ht="15" hidden="1" customHeight="1" x14ac:dyDescent="0.25"/>
    <row r="533" s="177" customFormat="1" ht="15" hidden="1" customHeight="1" x14ac:dyDescent="0.25"/>
    <row r="534" s="177" customFormat="1" ht="15" hidden="1" customHeight="1" x14ac:dyDescent="0.25"/>
    <row r="535" s="177" customFormat="1" ht="15" hidden="1" customHeight="1" x14ac:dyDescent="0.25"/>
    <row r="536" s="177" customFormat="1" ht="15" hidden="1" customHeight="1" x14ac:dyDescent="0.25"/>
    <row r="537" s="177" customFormat="1" ht="15" hidden="1" customHeight="1" x14ac:dyDescent="0.25"/>
    <row r="538" s="177" customFormat="1" ht="15" hidden="1" customHeight="1" x14ac:dyDescent="0.25"/>
    <row r="539" s="177" customFormat="1" ht="15" hidden="1" customHeight="1" x14ac:dyDescent="0.25"/>
    <row r="540" s="177" customFormat="1" ht="15" hidden="1" customHeight="1" x14ac:dyDescent="0.25"/>
    <row r="541" s="177" customFormat="1" ht="15" hidden="1" customHeight="1" x14ac:dyDescent="0.25"/>
    <row r="542" s="177" customFormat="1" ht="15" hidden="1" customHeight="1" x14ac:dyDescent="0.25"/>
    <row r="543" s="177" customFormat="1" ht="15" hidden="1" customHeight="1" x14ac:dyDescent="0.25"/>
    <row r="544" s="177" customFormat="1" ht="15" hidden="1" customHeight="1" x14ac:dyDescent="0.25"/>
    <row r="545" s="177" customFormat="1" ht="15" hidden="1" customHeight="1" x14ac:dyDescent="0.25"/>
    <row r="546" s="177" customFormat="1" ht="15" hidden="1" customHeight="1" x14ac:dyDescent="0.25"/>
    <row r="547" s="177" customFormat="1" ht="15" hidden="1" customHeight="1" x14ac:dyDescent="0.25"/>
    <row r="548" s="177" customFormat="1" ht="15" hidden="1" customHeight="1" x14ac:dyDescent="0.25"/>
    <row r="549" s="177" customFormat="1" ht="15" hidden="1" customHeight="1" x14ac:dyDescent="0.25"/>
    <row r="550" s="177" customFormat="1" ht="15" hidden="1" customHeight="1" x14ac:dyDescent="0.25"/>
    <row r="551" s="177" customFormat="1" ht="15" hidden="1" customHeight="1" x14ac:dyDescent="0.25"/>
    <row r="552" s="177" customFormat="1" ht="15" hidden="1" customHeight="1" x14ac:dyDescent="0.25"/>
    <row r="553" s="177" customFormat="1" ht="15" hidden="1" customHeight="1" x14ac:dyDescent="0.25"/>
    <row r="554" s="177" customFormat="1" ht="15" hidden="1" customHeight="1" x14ac:dyDescent="0.25"/>
    <row r="555" s="177" customFormat="1" ht="15" hidden="1" customHeight="1" x14ac:dyDescent="0.25"/>
    <row r="556" s="177" customFormat="1" ht="15" hidden="1" customHeight="1" x14ac:dyDescent="0.25"/>
    <row r="557" s="177" customFormat="1" ht="15" hidden="1" customHeight="1" x14ac:dyDescent="0.25"/>
    <row r="558" s="177" customFormat="1" ht="15" hidden="1" customHeight="1" x14ac:dyDescent="0.25"/>
    <row r="559" s="177" customFormat="1" ht="15" hidden="1" customHeight="1" x14ac:dyDescent="0.25"/>
    <row r="560" s="177" customFormat="1" ht="15" hidden="1" customHeight="1" x14ac:dyDescent="0.25"/>
    <row r="561" s="177" customFormat="1" ht="15" hidden="1" customHeight="1" x14ac:dyDescent="0.25"/>
    <row r="562" s="177" customFormat="1" ht="15" hidden="1" customHeight="1" x14ac:dyDescent="0.25"/>
    <row r="563" s="177" customFormat="1" ht="15" hidden="1" customHeight="1" x14ac:dyDescent="0.25"/>
    <row r="564" s="177" customFormat="1" ht="15" hidden="1" customHeight="1" x14ac:dyDescent="0.25"/>
    <row r="565" s="177" customFormat="1" ht="15" hidden="1" customHeight="1" x14ac:dyDescent="0.25"/>
    <row r="566" s="177" customFormat="1" ht="15" hidden="1" customHeight="1" x14ac:dyDescent="0.25"/>
    <row r="567" s="177" customFormat="1" ht="15" hidden="1" customHeight="1" x14ac:dyDescent="0.25"/>
    <row r="568" s="177" customFormat="1" ht="15" hidden="1" customHeight="1" x14ac:dyDescent="0.25"/>
    <row r="569" s="177" customFormat="1" ht="15" hidden="1" customHeight="1" x14ac:dyDescent="0.25"/>
    <row r="570" s="177" customFormat="1" ht="15" hidden="1" customHeight="1" x14ac:dyDescent="0.25"/>
    <row r="571" s="177" customFormat="1" ht="15" hidden="1" customHeight="1" x14ac:dyDescent="0.25"/>
    <row r="572" s="177" customFormat="1" ht="15" hidden="1" customHeight="1" x14ac:dyDescent="0.25"/>
    <row r="573" s="177" customFormat="1" ht="15" hidden="1" customHeight="1" x14ac:dyDescent="0.25"/>
    <row r="574" s="177" customFormat="1" ht="15" hidden="1" customHeight="1" x14ac:dyDescent="0.25"/>
    <row r="575" s="177" customFormat="1" ht="15" hidden="1" customHeight="1" x14ac:dyDescent="0.25"/>
    <row r="576" s="177" customFormat="1" ht="15" hidden="1" customHeight="1" x14ac:dyDescent="0.25"/>
    <row r="577" s="177" customFormat="1" ht="15" hidden="1" customHeight="1" x14ac:dyDescent="0.25"/>
    <row r="578" s="177" customFormat="1" ht="15" hidden="1" customHeight="1" x14ac:dyDescent="0.25"/>
    <row r="579" s="177" customFormat="1" ht="15" hidden="1" customHeight="1" x14ac:dyDescent="0.25"/>
    <row r="580" s="177" customFormat="1" ht="15" hidden="1" customHeight="1" x14ac:dyDescent="0.25"/>
    <row r="581" s="177" customFormat="1" ht="15" hidden="1" customHeight="1" x14ac:dyDescent="0.25"/>
    <row r="582" s="177" customFormat="1" ht="15" hidden="1" customHeight="1" x14ac:dyDescent="0.25"/>
    <row r="583" s="177" customFormat="1" ht="15" hidden="1" customHeight="1" x14ac:dyDescent="0.25"/>
    <row r="584" s="177" customFormat="1" ht="15" hidden="1" customHeight="1" x14ac:dyDescent="0.25"/>
    <row r="585" s="177" customFormat="1" ht="15" hidden="1" customHeight="1" x14ac:dyDescent="0.25"/>
    <row r="586" s="177" customFormat="1" ht="15" hidden="1" customHeight="1" x14ac:dyDescent="0.25"/>
    <row r="587" s="177" customFormat="1" ht="15" hidden="1" customHeight="1" x14ac:dyDescent="0.25"/>
    <row r="588" s="177" customFormat="1" ht="15" hidden="1" customHeight="1" x14ac:dyDescent="0.25"/>
    <row r="589" s="177" customFormat="1" ht="15" hidden="1" customHeight="1" x14ac:dyDescent="0.25"/>
    <row r="590" s="177" customFormat="1" ht="15" hidden="1" customHeight="1" x14ac:dyDescent="0.25"/>
    <row r="591" s="177" customFormat="1" ht="15" hidden="1" customHeight="1" x14ac:dyDescent="0.25"/>
    <row r="592" s="177" customFormat="1" ht="15" hidden="1" customHeight="1" x14ac:dyDescent="0.25"/>
    <row r="593" s="177" customFormat="1" ht="15" hidden="1" customHeight="1" x14ac:dyDescent="0.25"/>
    <row r="594" s="177" customFormat="1" ht="15" hidden="1" customHeight="1" x14ac:dyDescent="0.25"/>
    <row r="595" s="177" customFormat="1" ht="15" hidden="1" customHeight="1" x14ac:dyDescent="0.25"/>
    <row r="596" s="177" customFormat="1" ht="15" hidden="1" customHeight="1" x14ac:dyDescent="0.25"/>
    <row r="597" s="177" customFormat="1" ht="15" hidden="1" customHeight="1" x14ac:dyDescent="0.25"/>
    <row r="598" s="177" customFormat="1" ht="15" hidden="1" customHeight="1" x14ac:dyDescent="0.25"/>
    <row r="599" s="177" customFormat="1" ht="15" hidden="1" customHeight="1" x14ac:dyDescent="0.25"/>
    <row r="600" s="177" customFormat="1" ht="15" hidden="1" customHeight="1" x14ac:dyDescent="0.25"/>
    <row r="601" s="177" customFormat="1" ht="15" hidden="1" customHeight="1" x14ac:dyDescent="0.25"/>
    <row r="602" s="177" customFormat="1" ht="15" hidden="1" customHeight="1" x14ac:dyDescent="0.25"/>
    <row r="603" s="177" customFormat="1" ht="15" hidden="1" customHeight="1" x14ac:dyDescent="0.25"/>
    <row r="604" s="177" customFormat="1" ht="15" hidden="1" customHeight="1" x14ac:dyDescent="0.25"/>
    <row r="605" s="177" customFormat="1" ht="15" hidden="1" customHeight="1" x14ac:dyDescent="0.25"/>
    <row r="606" s="177" customFormat="1" ht="15" hidden="1" customHeight="1" x14ac:dyDescent="0.25"/>
    <row r="607" s="177" customFormat="1" ht="15" hidden="1" customHeight="1" x14ac:dyDescent="0.25"/>
    <row r="608" s="177" customFormat="1" ht="15" hidden="1" customHeight="1" x14ac:dyDescent="0.25"/>
    <row r="609" s="177" customFormat="1" ht="15" hidden="1" customHeight="1" x14ac:dyDescent="0.25"/>
    <row r="610" s="177" customFormat="1" ht="15" hidden="1" customHeight="1" x14ac:dyDescent="0.25"/>
    <row r="611" s="177" customFormat="1" ht="15" hidden="1" customHeight="1" x14ac:dyDescent="0.25"/>
    <row r="612" s="177" customFormat="1" ht="15" hidden="1" customHeight="1" x14ac:dyDescent="0.25"/>
    <row r="613" s="177" customFormat="1" ht="15" hidden="1" customHeight="1" x14ac:dyDescent="0.25"/>
    <row r="614" s="177" customFormat="1" ht="15" hidden="1" customHeight="1" x14ac:dyDescent="0.25"/>
    <row r="615" s="177" customFormat="1" ht="15" hidden="1" customHeight="1" x14ac:dyDescent="0.25"/>
    <row r="616" s="177" customFormat="1" ht="15" hidden="1" customHeight="1" x14ac:dyDescent="0.25"/>
    <row r="617" s="177" customFormat="1" ht="15" hidden="1" customHeight="1" x14ac:dyDescent="0.25"/>
    <row r="618" s="177" customFormat="1" ht="15" hidden="1" customHeight="1" x14ac:dyDescent="0.25"/>
  </sheetData>
  <sheetProtection sheet="1" objects="1" scenarios="1"/>
  <mergeCells count="35">
    <mergeCell ref="A93:D93"/>
    <mergeCell ref="A91:D91"/>
    <mergeCell ref="B92:D92"/>
    <mergeCell ref="B89:D89"/>
    <mergeCell ref="B90:D90"/>
    <mergeCell ref="B87:D87"/>
    <mergeCell ref="A88:D88"/>
    <mergeCell ref="A85:D85"/>
    <mergeCell ref="B86:D86"/>
    <mergeCell ref="B83:D83"/>
    <mergeCell ref="B84:D84"/>
    <mergeCell ref="B81:D81"/>
    <mergeCell ref="B82:D82"/>
    <mergeCell ref="B79:D79"/>
    <mergeCell ref="B80:D80"/>
    <mergeCell ref="B77:D77"/>
    <mergeCell ref="B78:D78"/>
    <mergeCell ref="C42:C76"/>
    <mergeCell ref="B40:D40"/>
    <mergeCell ref="B41:D41"/>
    <mergeCell ref="B38:D38"/>
    <mergeCell ref="B39:D39"/>
    <mergeCell ref="B36:D36"/>
    <mergeCell ref="B37:D37"/>
    <mergeCell ref="B10:D10"/>
    <mergeCell ref="C11:C30"/>
    <mergeCell ref="C31:C35"/>
    <mergeCell ref="B3:F3"/>
    <mergeCell ref="S7:S9"/>
    <mergeCell ref="R8:R9"/>
    <mergeCell ref="A8:D9"/>
    <mergeCell ref="A4:S4"/>
    <mergeCell ref="A5:S5"/>
    <mergeCell ref="E8:Q8"/>
    <mergeCell ref="E7:Q7"/>
  </mergeCells>
  <phoneticPr fontId="25" type="noConversion"/>
  <conditionalFormatting sqref="A77:P93 B36:P41 C11:P35 C42:P76 S11:S93">
    <cfRule type="containsBlanks" dxfId="9" priority="14">
      <formula>LEN(TRIM(A11))=0</formula>
    </cfRule>
  </conditionalFormatting>
  <conditionalFormatting sqref="D31:D35">
    <cfRule type="cellIs" dxfId="8" priority="2" operator="equal">
      <formula>0</formula>
    </cfRule>
  </conditionalFormatting>
  <conditionalFormatting sqref="D11:P30">
    <cfRule type="cellIs" dxfId="7" priority="13" operator="equal">
      <formula>0</formula>
    </cfRule>
  </conditionalFormatting>
  <conditionalFormatting sqref="E85:Q85 E88:Q88 E91:Q91 E93:Q93">
    <cfRule type="cellIs" dxfId="6" priority="3" operator="lessThan">
      <formula>0</formula>
    </cfRule>
  </conditionalFormatting>
  <conditionalFormatting sqref="Q85">
    <cfRule type="containsBlanks" dxfId="5" priority="6">
      <formula>LEN(TRIM(Q85))=0</formula>
    </cfRule>
  </conditionalFormatting>
  <conditionalFormatting sqref="Q88">
    <cfRule type="containsBlanks" dxfId="4" priority="7">
      <formula>LEN(TRIM(Q88))=0</formula>
    </cfRule>
  </conditionalFormatting>
  <conditionalFormatting sqref="Q91">
    <cfRule type="containsBlanks" dxfId="3" priority="8">
      <formula>LEN(TRIM(Q91))=0</formula>
    </cfRule>
  </conditionalFormatting>
  <conditionalFormatting sqref="Q93">
    <cfRule type="containsBlanks" dxfId="2" priority="9">
      <formula>LEN(TRIM(Q93))=0</formula>
    </cfRule>
  </conditionalFormatting>
  <conditionalFormatting sqref="S10:S39 S82:S83 S89">
    <cfRule type="cellIs" dxfId="1" priority="5" operator="greaterThan">
      <formula>1</formula>
    </cfRule>
  </conditionalFormatting>
  <conditionalFormatting sqref="S40:S81 S84 S86:S87 S90 S92">
    <cfRule type="cellIs" dxfId="0" priority="4" operator="greaterThan">
      <formula>1</formula>
    </cfRule>
  </conditionalFormatting>
  <dataValidations count="3">
    <dataValidation allowBlank="1" showInputMessage="1" showErrorMessage="1" prompt="Estes valores são os que inseriu na página 7.3. Orçamento" sqref="R10:R93" xr:uid="{59E2C62F-CDF6-4942-BE52-E88BD23BBAA3}"/>
    <dataValidation allowBlank="1" showInputMessage="1" showErrorMessage="1" prompt="taxa de execução: valor concretizado até agora VS o orçamentado" sqref="S10:S93" xr:uid="{7ADC4F63-F19B-4F6E-887A-8237E3770407}"/>
    <dataValidation allowBlank="1" showInputMessage="1" showErrorMessage="1" prompt="Deverá inserir o valor concretizado neste mês, para esta rúbrica" sqref="E11:P40 E42:P42 E44:P51 E53:P57 E59:P62 E64:P67 E69:P84 E86:P87 E89:P90 E92:P92" xr:uid="{F6719BAC-1F74-4273-991F-AE18BF39985C}"/>
  </dataValidations>
  <pageMargins left="0.25" right="0.25" top="0.75" bottom="0.75" header="0.3" footer="0.3"/>
  <pageSetup paperSize="9" orientation="landscape" r:id="rId1"/>
  <headerFooter alignWithMargins="0">
    <oddHeader>&amp;L&amp;G&amp;R
&amp;F</oddHeader>
    <oddFooter>&amp;L&amp;A&amp;C&amp;G&amp;R&amp;P/&amp;N</oddFooter>
  </headerFooter>
  <ignoredErrors>
    <ignoredError sqref="D31:D35" unlockedFormula="1"/>
    <ignoredError sqref="S10:S93"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3104-4744-4252-88AB-731BE52B5269}">
  <sheetPr codeName="Folha1">
    <tabColor rgb="FFC00000"/>
  </sheetPr>
  <dimension ref="B2:N15"/>
  <sheetViews>
    <sheetView workbookViewId="0">
      <selection activeCell="E13" sqref="E13"/>
    </sheetView>
  </sheetViews>
  <sheetFormatPr defaultRowHeight="15" x14ac:dyDescent="0.25"/>
  <sheetData>
    <row r="2" spans="2:14" x14ac:dyDescent="0.25">
      <c r="B2" t="s">
        <v>166</v>
      </c>
      <c r="L2" t="s">
        <v>552</v>
      </c>
      <c r="N2" t="s">
        <v>553</v>
      </c>
    </row>
    <row r="3" spans="2:14" x14ac:dyDescent="0.25">
      <c r="B3" s="981" t="s">
        <v>602</v>
      </c>
      <c r="C3" t="s">
        <v>597</v>
      </c>
      <c r="K3" s="812"/>
      <c r="L3" t="s">
        <v>510</v>
      </c>
      <c r="N3" t="s">
        <v>550</v>
      </c>
    </row>
    <row r="4" spans="2:14" x14ac:dyDescent="0.25">
      <c r="B4" s="981" t="s">
        <v>603</v>
      </c>
      <c r="C4" t="s">
        <v>720</v>
      </c>
      <c r="L4" t="s">
        <v>511</v>
      </c>
      <c r="M4" t="s">
        <v>510</v>
      </c>
      <c r="N4" t="s">
        <v>551</v>
      </c>
    </row>
    <row r="5" spans="2:14" x14ac:dyDescent="0.25">
      <c r="B5">
        <v>2370</v>
      </c>
      <c r="C5" t="s">
        <v>598</v>
      </c>
      <c r="L5" t="s">
        <v>512</v>
      </c>
      <c r="M5" t="s">
        <v>511</v>
      </c>
      <c r="N5" t="s">
        <v>561</v>
      </c>
    </row>
    <row r="6" spans="2:14" x14ac:dyDescent="0.25">
      <c r="B6" t="s">
        <v>601</v>
      </c>
      <c r="C6" t="s">
        <v>601</v>
      </c>
      <c r="L6" t="s">
        <v>513</v>
      </c>
      <c r="M6" t="s">
        <v>512</v>
      </c>
    </row>
    <row r="7" spans="2:14" x14ac:dyDescent="0.25">
      <c r="L7" t="s">
        <v>514</v>
      </c>
      <c r="M7" t="s">
        <v>513</v>
      </c>
    </row>
    <row r="8" spans="2:14" x14ac:dyDescent="0.25">
      <c r="L8" t="s">
        <v>515</v>
      </c>
      <c r="M8" t="s">
        <v>514</v>
      </c>
    </row>
    <row r="9" spans="2:14" x14ac:dyDescent="0.25">
      <c r="L9" t="s">
        <v>516</v>
      </c>
      <c r="M9" t="s">
        <v>515</v>
      </c>
    </row>
    <row r="10" spans="2:14" x14ac:dyDescent="0.25">
      <c r="L10" t="s">
        <v>517</v>
      </c>
      <c r="M10" t="s">
        <v>516</v>
      </c>
    </row>
    <row r="11" spans="2:14" x14ac:dyDescent="0.25">
      <c r="L11" t="s">
        <v>518</v>
      </c>
      <c r="M11" t="s">
        <v>517</v>
      </c>
    </row>
    <row r="12" spans="2:14" x14ac:dyDescent="0.25">
      <c r="L12" t="s">
        <v>519</v>
      </c>
      <c r="M12" t="s">
        <v>518</v>
      </c>
    </row>
    <row r="13" spans="2:14" x14ac:dyDescent="0.25">
      <c r="L13" t="s">
        <v>520</v>
      </c>
      <c r="M13" t="s">
        <v>519</v>
      </c>
    </row>
    <row r="14" spans="2:14" x14ac:dyDescent="0.25">
      <c r="L14" t="s">
        <v>521</v>
      </c>
      <c r="M14" t="s">
        <v>520</v>
      </c>
    </row>
    <row r="15" spans="2:14" x14ac:dyDescent="0.25">
      <c r="M15" t="s">
        <v>521</v>
      </c>
    </row>
  </sheetData>
  <sheetProtection sheet="1" objects="1" scenarios="1"/>
  <phoneticPr fontId="25" type="noConversion"/>
  <conditionalFormatting sqref="L3:L14">
    <cfRule type="iconSet" priority="2">
      <iconSet>
        <cfvo type="percent" val="0"/>
        <cfvo type="percent" val="33"/>
        <cfvo type="percent" val="67"/>
      </iconSet>
    </cfRule>
  </conditionalFormatting>
  <conditionalFormatting sqref="M4:M15">
    <cfRule type="iconSet" priority="1">
      <iconSet>
        <cfvo type="percent" val="0"/>
        <cfvo type="percent" val="33"/>
        <cfvo type="percent" val="67"/>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3973-FD99-46E3-A7B1-7C5A6F3539DA}">
  <sheetPr codeName="Folha4">
    <tabColor theme="7" tint="0.79998168889431442"/>
  </sheetPr>
  <dimension ref="A1:EW1048576"/>
  <sheetViews>
    <sheetView view="pageLayout" zoomScaleNormal="100" workbookViewId="0">
      <selection activeCell="D11" sqref="D11"/>
    </sheetView>
  </sheetViews>
  <sheetFormatPr defaultColWidth="0" defaultRowHeight="21.75" customHeight="1" zeroHeight="1" x14ac:dyDescent="0.25"/>
  <cols>
    <col min="1" max="1" width="2.42578125" style="87" customWidth="1"/>
    <col min="2" max="2" width="3.42578125" style="88" customWidth="1"/>
    <col min="3" max="3" width="37.7109375" style="89" customWidth="1"/>
    <col min="4" max="4" width="47.5703125" style="89" customWidth="1"/>
    <col min="5" max="5" width="4.28515625" style="89" customWidth="1"/>
    <col min="6" max="6" width="2.5703125" style="87" customWidth="1"/>
    <col min="7" max="7" width="8.7109375" style="87" customWidth="1"/>
    <col min="8" max="13" width="17.140625" style="87" hidden="1" customWidth="1"/>
    <col min="14" max="14" width="16.7109375" style="87" hidden="1" customWidth="1"/>
    <col min="15" max="16" width="17.140625" style="87" hidden="1" customWidth="1"/>
    <col min="17" max="17" width="16.7109375" style="87" hidden="1" customWidth="1"/>
    <col min="18" max="18" width="18.28515625" style="87" hidden="1" customWidth="1"/>
    <col min="19" max="19" width="18.7109375" style="87" hidden="1" customWidth="1"/>
    <col min="20" max="24" width="18.28515625" style="87" hidden="1" customWidth="1"/>
    <col min="25" max="33" width="17.140625" style="87" hidden="1" customWidth="1"/>
    <col min="34" max="34" width="18.28515625" style="87" hidden="1" customWidth="1"/>
    <col min="35" max="37" width="18.7109375" style="87" hidden="1" customWidth="1"/>
    <col min="38" max="38" width="17.7109375" style="87" hidden="1" customWidth="1"/>
    <col min="39" max="41" width="18.28515625" style="87" hidden="1" customWidth="1"/>
    <col min="42" max="44" width="18.7109375" style="87" hidden="1" customWidth="1"/>
    <col min="45" max="45" width="18.42578125" style="87" hidden="1" customWidth="1"/>
    <col min="46" max="46" width="18.7109375" style="87" hidden="1" customWidth="1"/>
    <col min="47" max="48" width="18.28515625" style="87" hidden="1" customWidth="1"/>
    <col min="49" max="49" width="18.7109375" style="87" hidden="1" customWidth="1"/>
    <col min="50" max="50" width="16.7109375" style="87" hidden="1" customWidth="1"/>
    <col min="51" max="57" width="17.140625" style="87" hidden="1" customWidth="1"/>
    <col min="58" max="61" width="18.28515625" style="87" hidden="1" customWidth="1"/>
    <col min="62" max="65" width="17.140625" style="87" hidden="1" customWidth="1"/>
    <col min="66" max="66" width="17.7109375" style="87" hidden="1" customWidth="1"/>
    <col min="67" max="68" width="18.28515625" style="87" hidden="1" customWidth="1"/>
    <col min="69" max="69" width="17.7109375" style="87" hidden="1" customWidth="1"/>
    <col min="70" max="70" width="18.28515625" style="87" hidden="1" customWidth="1"/>
    <col min="71" max="72" width="18.7109375" style="87" hidden="1" customWidth="1"/>
    <col min="73" max="79" width="18.28515625" style="87" hidden="1" customWidth="1"/>
    <col min="80" max="81" width="17.140625" style="87" hidden="1" customWidth="1"/>
    <col min="82" max="82" width="18.28515625" style="87" hidden="1" customWidth="1"/>
    <col min="83" max="83" width="17.7109375" style="87" hidden="1" customWidth="1"/>
    <col min="84" max="89" width="18.28515625" style="87" hidden="1" customWidth="1"/>
    <col min="90" max="92" width="18.7109375" style="87" hidden="1" customWidth="1"/>
    <col min="93" max="93" width="18.28515625" style="87" hidden="1" customWidth="1"/>
    <col min="94" max="96" width="18.7109375" style="87" hidden="1" customWidth="1"/>
    <col min="97" max="97" width="18.28515625" style="87" hidden="1" customWidth="1"/>
    <col min="98" max="98" width="18.140625" style="87" hidden="1" customWidth="1"/>
    <col min="99" max="99" width="18.7109375" style="87" hidden="1" customWidth="1"/>
    <col min="100" max="101" width="18.28515625" style="87" hidden="1" customWidth="1"/>
    <col min="102" max="102" width="17.7109375" style="87" hidden="1" customWidth="1"/>
    <col min="103" max="104" width="17.140625" style="87" hidden="1" customWidth="1"/>
    <col min="105" max="106" width="18.28515625" style="87" hidden="1" customWidth="1"/>
    <col min="107" max="108" width="18.7109375" style="87" hidden="1" customWidth="1"/>
    <col min="109" max="109" width="18.28515625" style="87" hidden="1" customWidth="1"/>
    <col min="110" max="111" width="18.7109375" style="87" hidden="1" customWidth="1"/>
    <col min="112" max="113" width="18.28515625" style="87" hidden="1" customWidth="1"/>
    <col min="114" max="116" width="18.7109375" style="87" hidden="1" customWidth="1"/>
    <col min="117" max="117" width="18.28515625" style="87" hidden="1" customWidth="1"/>
    <col min="118" max="118" width="18.7109375" style="87" hidden="1" customWidth="1"/>
    <col min="119" max="119" width="18.28515625" style="87" hidden="1" customWidth="1"/>
    <col min="120" max="120" width="17.7109375" style="87" hidden="1" customWidth="1"/>
    <col min="121" max="121" width="17.140625" style="87" hidden="1" customWidth="1"/>
    <col min="122" max="123" width="14.7109375" style="87" hidden="1" customWidth="1"/>
    <col min="124" max="125" width="15.140625" style="87" hidden="1" customWidth="1"/>
    <col min="126" max="126" width="15.42578125" style="87" hidden="1" customWidth="1"/>
    <col min="127" max="127" width="15" style="87" hidden="1" customWidth="1"/>
    <col min="128" max="128" width="13.7109375" style="87" hidden="1" customWidth="1"/>
    <col min="129" max="129" width="14.7109375" style="87" hidden="1" customWidth="1"/>
    <col min="130" max="130" width="17.140625" style="87" hidden="1" customWidth="1"/>
    <col min="131" max="131" width="18.28515625" style="87" hidden="1" customWidth="1"/>
    <col min="132" max="133" width="17.140625" style="87" hidden="1" customWidth="1"/>
    <col min="134" max="134" width="16.7109375" style="87" hidden="1" customWidth="1"/>
    <col min="135" max="145" width="17.140625" style="87" hidden="1" customWidth="1"/>
    <col min="146" max="146" width="17.7109375" style="87" hidden="1" customWidth="1"/>
    <col min="147" max="148" width="18.28515625" style="87" hidden="1" customWidth="1"/>
    <col min="149" max="149" width="17.140625" style="87" hidden="1" customWidth="1"/>
    <col min="150" max="153" width="18.28515625" style="87" hidden="1" customWidth="1"/>
    <col min="154" max="16384" width="9.140625" hidden="1"/>
  </cols>
  <sheetData>
    <row r="1" spans="1:153" ht="21.75" customHeight="1" x14ac:dyDescent="0.25">
      <c r="A1" s="77"/>
      <c r="B1" s="77"/>
      <c r="C1" s="77"/>
      <c r="D1" s="77"/>
      <c r="E1" s="77"/>
      <c r="F1" s="77"/>
      <c r="G1" s="77"/>
      <c r="H1" s="77"/>
      <c r="I1" s="77"/>
      <c r="J1" s="1183"/>
      <c r="K1" s="1183"/>
      <c r="L1" s="1183"/>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row>
    <row r="2" spans="1:153" ht="21.75" customHeight="1" x14ac:dyDescent="0.25">
      <c r="A2" s="77"/>
      <c r="B2" s="77"/>
      <c r="C2" s="1184"/>
      <c r="D2" s="1185"/>
      <c r="E2" s="1186"/>
      <c r="F2" s="75"/>
      <c r="G2" s="76"/>
      <c r="H2" s="76"/>
      <c r="I2" s="80"/>
      <c r="J2" s="1184"/>
      <c r="K2" s="1185"/>
      <c r="L2" s="1185"/>
      <c r="M2" s="1186"/>
      <c r="N2" s="1184"/>
      <c r="O2" s="1185"/>
      <c r="P2" s="1185"/>
      <c r="Q2" s="1186"/>
      <c r="R2" s="1184"/>
      <c r="S2" s="1185"/>
      <c r="T2" s="1185"/>
      <c r="U2" s="1186"/>
      <c r="V2" s="1184"/>
      <c r="W2" s="1185"/>
      <c r="X2" s="1185"/>
      <c r="Y2" s="1186"/>
      <c r="Z2" s="1184"/>
      <c r="AA2" s="1185"/>
      <c r="AB2" s="1185"/>
      <c r="AC2" s="1186"/>
      <c r="AD2" s="1184"/>
      <c r="AE2" s="1185"/>
      <c r="AF2" s="1185"/>
      <c r="AG2" s="1186"/>
      <c r="AH2" s="1184"/>
      <c r="AI2" s="1185"/>
      <c r="AJ2" s="1185"/>
      <c r="AK2" s="1186"/>
      <c r="AL2" s="1184"/>
      <c r="AM2" s="1185"/>
      <c r="AN2" s="1185"/>
      <c r="AO2" s="1186"/>
      <c r="AP2" s="1184"/>
      <c r="AQ2" s="1185"/>
      <c r="AR2" s="1185"/>
      <c r="AS2" s="1186"/>
      <c r="AT2" s="1184"/>
      <c r="AU2" s="1185"/>
      <c r="AV2" s="1185"/>
      <c r="AW2" s="1186"/>
      <c r="AX2" s="1184"/>
      <c r="AY2" s="1185"/>
      <c r="AZ2" s="1185"/>
      <c r="BA2" s="1186"/>
      <c r="BB2" s="1184"/>
      <c r="BC2" s="1185"/>
      <c r="BD2" s="1185"/>
      <c r="BE2" s="1186"/>
      <c r="BF2" s="1184"/>
      <c r="BG2" s="1185"/>
      <c r="BH2" s="1185"/>
      <c r="BI2" s="1186"/>
      <c r="BJ2" s="1184"/>
      <c r="BK2" s="1185"/>
      <c r="BL2" s="1185"/>
      <c r="BM2" s="1186"/>
      <c r="BN2" s="1184"/>
      <c r="BO2" s="1185"/>
      <c r="BP2" s="1185"/>
      <c r="BQ2" s="1186"/>
      <c r="BR2" s="1184"/>
      <c r="BS2" s="1185"/>
      <c r="BT2" s="1185"/>
      <c r="BU2" s="1186"/>
      <c r="BV2" s="1184"/>
      <c r="BW2" s="1185"/>
      <c r="BX2" s="1185"/>
      <c r="BY2" s="1186"/>
      <c r="BZ2" s="1184"/>
      <c r="CA2" s="1185"/>
      <c r="CB2" s="1185"/>
      <c r="CC2" s="1186"/>
      <c r="CD2" s="1184"/>
      <c r="CE2" s="1185"/>
      <c r="CF2" s="1185"/>
      <c r="CG2" s="1186"/>
      <c r="CH2" s="1184"/>
      <c r="CI2" s="1185"/>
      <c r="CJ2" s="1185"/>
      <c r="CK2" s="1186"/>
      <c r="CL2" s="1184"/>
      <c r="CM2" s="1185"/>
      <c r="CN2" s="1185"/>
      <c r="CO2" s="1186"/>
      <c r="CP2" s="1184"/>
      <c r="CQ2" s="1185"/>
      <c r="CR2" s="1185"/>
      <c r="CS2" s="1186"/>
      <c r="CT2" s="1184"/>
      <c r="CU2" s="1185"/>
      <c r="CV2" s="1185"/>
      <c r="CW2" s="1186"/>
      <c r="CX2" s="1184"/>
      <c r="CY2" s="1185"/>
      <c r="CZ2" s="1185"/>
      <c r="DA2" s="1186"/>
      <c r="DB2" s="1184"/>
      <c r="DC2" s="1185"/>
      <c r="DD2" s="1185"/>
      <c r="DE2" s="1186"/>
      <c r="DF2" s="1184"/>
      <c r="DG2" s="1185"/>
      <c r="DH2" s="1185"/>
      <c r="DI2" s="1186"/>
      <c r="DJ2" s="1184"/>
      <c r="DK2" s="1185"/>
      <c r="DL2" s="1185"/>
      <c r="DM2" s="1186"/>
      <c r="DN2" s="1184"/>
      <c r="DO2" s="1185"/>
      <c r="DP2" s="1185"/>
      <c r="DQ2" s="1186"/>
      <c r="DR2" s="1184"/>
      <c r="DS2" s="1185"/>
      <c r="DT2" s="1185"/>
      <c r="DU2" s="1186"/>
      <c r="DV2" s="1184"/>
      <c r="DW2" s="1185"/>
      <c r="DX2" s="1185"/>
      <c r="DY2" s="1186"/>
      <c r="DZ2" s="1184"/>
      <c r="EA2" s="1185"/>
      <c r="EB2" s="1185"/>
      <c r="EC2" s="1186"/>
      <c r="ED2" s="1184"/>
      <c r="EE2" s="1185"/>
      <c r="EF2" s="1185"/>
      <c r="EG2" s="1186"/>
      <c r="EH2" s="1184"/>
      <c r="EI2" s="1185"/>
      <c r="EJ2" s="1185"/>
      <c r="EK2" s="1186"/>
      <c r="EL2" s="1184"/>
      <c r="EM2" s="1185"/>
      <c r="EN2" s="1185"/>
      <c r="EO2" s="1186"/>
      <c r="EP2" s="1184"/>
      <c r="EQ2" s="1185"/>
      <c r="ER2" s="1185"/>
      <c r="ES2" s="1186"/>
      <c r="ET2" s="1184"/>
      <c r="EU2" s="1185"/>
      <c r="EV2" s="1185"/>
      <c r="EW2" s="1186"/>
    </row>
    <row r="3" spans="1:153" ht="21.75" customHeight="1" thickBot="1" x14ac:dyDescent="0.45">
      <c r="A3" s="77"/>
      <c r="B3" s="1187" t="str">
        <f>+'0.ÍNDICE'!D7</f>
        <v>Ficha da Empresa</v>
      </c>
      <c r="C3" s="1187"/>
      <c r="D3" s="1187"/>
      <c r="E3" s="1187"/>
      <c r="F3" s="118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row>
    <row r="4" spans="1:153" ht="11.25" customHeight="1" x14ac:dyDescent="0.25">
      <c r="A4" s="77"/>
      <c r="B4" s="77"/>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row>
    <row r="5" spans="1:153" ht="11.25" customHeight="1" x14ac:dyDescent="0.25">
      <c r="A5" s="77"/>
      <c r="B5" s="77"/>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row>
    <row r="6" spans="1:153" ht="11.25" customHeight="1" x14ac:dyDescent="0.25">
      <c r="A6" s="77"/>
      <c r="B6" s="77"/>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row>
    <row r="7" spans="1:153" ht="21.75" customHeight="1" x14ac:dyDescent="0.25">
      <c r="A7" s="77"/>
      <c r="B7" s="77"/>
      <c r="C7" s="327" t="s">
        <v>163</v>
      </c>
      <c r="D7" s="107" t="s">
        <v>165</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row>
    <row r="8" spans="1:153" ht="21.75" customHeight="1" x14ac:dyDescent="0.25">
      <c r="A8" s="77"/>
      <c r="B8" s="77"/>
      <c r="C8" s="326" t="s">
        <v>599</v>
      </c>
      <c r="D8" s="106" t="s">
        <v>602</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row>
    <row r="9" spans="1:153" ht="99.75" customHeight="1" x14ac:dyDescent="0.25">
      <c r="A9" s="77"/>
      <c r="B9" s="77"/>
      <c r="C9" s="982" t="s">
        <v>600</v>
      </c>
      <c r="D9" s="984" t="str">
        <f>VLOOKUP(D8,Aux!B3:C6,2,TRUE)</f>
        <v>0811 - Extração de rochas ornamentais e de outras pedras para construção, de calcário, de gesso, de cré e de ardósia</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row>
    <row r="10" spans="1:153" ht="21.75" customHeight="1" x14ac:dyDescent="0.25">
      <c r="A10" s="77"/>
      <c r="B10" s="77"/>
      <c r="C10" s="325" t="s">
        <v>164</v>
      </c>
      <c r="D10" s="105">
        <v>30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row>
    <row r="11" spans="1:153" ht="21.75" customHeight="1" x14ac:dyDescent="0.25">
      <c r="A11" s="77"/>
      <c r="B11" s="77"/>
      <c r="C11" s="982" t="s">
        <v>167</v>
      </c>
      <c r="D11" s="983" t="str">
        <f>+IF(D10&gt;250,"&gt;250",IF(D10&gt;100,"101-250",IF(D10&gt;50,"51-100","0-50")))</f>
        <v>0-50</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row>
    <row r="12" spans="1:153" ht="21.75" customHeight="1" x14ac:dyDescent="0.25">
      <c r="A12" s="77"/>
      <c r="B12" s="77"/>
      <c r="C12" s="100"/>
      <c r="D12" s="100"/>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row>
    <row r="13" spans="1:153" ht="21.75" customHeight="1" x14ac:dyDescent="0.25">
      <c r="A13" s="77"/>
      <c r="B13" s="77"/>
      <c r="C13" s="100"/>
      <c r="D13" s="100"/>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row>
    <row r="14" spans="1:153" ht="21.75" customHeight="1" x14ac:dyDescent="0.25">
      <c r="A14" s="77"/>
      <c r="B14" s="77"/>
      <c r="C14" s="101"/>
      <c r="D14" s="10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row>
    <row r="15" spans="1:153" ht="21.75" customHeight="1" x14ac:dyDescent="0.25">
      <c r="A15" s="77"/>
      <c r="B15" s="77"/>
      <c r="C15" s="101"/>
      <c r="D15" s="10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row>
    <row r="16" spans="1:153" ht="21.75" customHeight="1" x14ac:dyDescent="0.25">
      <c r="A16" s="77"/>
      <c r="B16" s="77"/>
      <c r="C16" s="101"/>
      <c r="D16" s="102"/>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row>
    <row r="17" spans="1:153" ht="21.75" customHeight="1" x14ac:dyDescent="0.25">
      <c r="A17" s="77"/>
      <c r="B17" s="77"/>
      <c r="C17" s="101"/>
      <c r="D17" s="102"/>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row>
    <row r="18" spans="1:153" ht="21.75" customHeight="1" x14ac:dyDescent="0.25">
      <c r="A18" s="77"/>
      <c r="B18" s="77"/>
      <c r="C18" s="103"/>
      <c r="D18" s="100"/>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row>
    <row r="19" spans="1:153" ht="21.75" customHeight="1" x14ac:dyDescent="0.25">
      <c r="A19" s="77"/>
      <c r="B19" s="77"/>
      <c r="C19" s="101"/>
      <c r="D19" s="10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row>
    <row r="20" spans="1:153" ht="21.75" customHeight="1" x14ac:dyDescent="0.25">
      <c r="A20" s="77"/>
      <c r="B20" s="77"/>
      <c r="C20" s="101"/>
      <c r="D20" s="102"/>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row>
    <row r="21" spans="1:153" ht="21.75" customHeight="1" x14ac:dyDescent="0.25">
      <c r="A21" s="77"/>
      <c r="B21" s="77"/>
      <c r="C21" s="101"/>
      <c r="D21" s="102"/>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row>
    <row r="22" spans="1:153" ht="21.75" customHeight="1" x14ac:dyDescent="0.25">
      <c r="A22" s="77"/>
      <c r="B22" s="77"/>
      <c r="C22" s="101"/>
      <c r="D22" s="102"/>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row>
    <row r="23" spans="1:153" ht="21.75" customHeight="1" x14ac:dyDescent="0.25">
      <c r="A23" s="77"/>
      <c r="B23" s="77"/>
      <c r="C23" s="104"/>
      <c r="D23" s="100"/>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row>
    <row r="24" spans="1:153" ht="21.75" customHeight="1" x14ac:dyDescent="0.25">
      <c r="A24" s="77"/>
      <c r="B24" s="77"/>
      <c r="C24" s="81"/>
      <c r="D24" s="84"/>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row>
    <row r="25" spans="1:153" ht="21.75" customHeight="1" x14ac:dyDescent="0.25">
      <c r="A25" s="77"/>
      <c r="B25" s="77"/>
      <c r="C25" s="81"/>
      <c r="D25" s="84"/>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row>
    <row r="26" spans="1:153" ht="21.75" customHeight="1" x14ac:dyDescent="0.25">
      <c r="A26" s="77"/>
      <c r="B26" s="77"/>
      <c r="C26" s="81"/>
      <c r="D26" s="84"/>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row>
    <row r="27" spans="1:153" ht="21.75" customHeight="1" x14ac:dyDescent="0.25">
      <c r="A27" s="77"/>
      <c r="B27" s="77"/>
      <c r="C27" s="81"/>
      <c r="D27" s="84"/>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row>
    <row r="28" spans="1:153" ht="21.75" customHeight="1" x14ac:dyDescent="0.25">
      <c r="A28" s="77"/>
      <c r="B28" s="77"/>
      <c r="C28" s="81"/>
      <c r="D28" s="84"/>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row>
    <row r="29" spans="1:153" ht="21.75" customHeight="1" x14ac:dyDescent="0.25">
      <c r="A29" s="77"/>
      <c r="B29" s="77"/>
      <c r="C29" s="81"/>
      <c r="D29" s="84"/>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row>
    <row r="30" spans="1:153" ht="21.75" customHeight="1" x14ac:dyDescent="0.25">
      <c r="A30" s="77"/>
      <c r="B30" s="77"/>
      <c r="C30" s="81"/>
      <c r="D30" s="84"/>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row>
    <row r="31" spans="1:153" ht="21.75" customHeight="1" x14ac:dyDescent="0.25">
      <c r="A31" s="77"/>
      <c r="B31" s="77"/>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row>
    <row r="32" spans="1:153" ht="21.75" customHeight="1" x14ac:dyDescent="0.25">
      <c r="A32" s="77"/>
      <c r="B32" s="77"/>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row>
    <row r="33" spans="1:153" ht="21.75" customHeight="1" x14ac:dyDescent="0.25">
      <c r="A33" s="77"/>
      <c r="B33" s="77"/>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row>
    <row r="34" spans="1:153" ht="21.75" customHeight="1" x14ac:dyDescent="0.25">
      <c r="A34" s="77"/>
      <c r="B34" s="77"/>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row>
    <row r="35" spans="1:153" ht="21.75" customHeight="1" x14ac:dyDescent="0.25">
      <c r="A35" s="77"/>
      <c r="B35" s="77"/>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row>
    <row r="36" spans="1:153" ht="21.75" customHeight="1" x14ac:dyDescent="0.25">
      <c r="A36" s="77"/>
      <c r="B36" s="77"/>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row>
    <row r="37" spans="1:153" ht="21.75" customHeight="1" x14ac:dyDescent="0.25">
      <c r="A37" s="77"/>
      <c r="B37" s="77"/>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row>
    <row r="38" spans="1:153" ht="21.75" hidden="1" customHeight="1" x14ac:dyDescent="0.25">
      <c r="A38" s="77"/>
      <c r="B38" s="77"/>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row>
    <row r="39" spans="1:153" ht="21.75" hidden="1" customHeight="1" x14ac:dyDescent="0.25">
      <c r="A39" s="77"/>
      <c r="B39" s="77"/>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row>
    <row r="40" spans="1:153" ht="21.75" hidden="1" customHeight="1" x14ac:dyDescent="0.25">
      <c r="A40" s="77"/>
      <c r="B40" s="77"/>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row>
    <row r="41" spans="1:153" ht="21.75" hidden="1" customHeight="1" x14ac:dyDescent="0.25">
      <c r="A41" s="77"/>
      <c r="B41" s="77"/>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row>
    <row r="1048576" spans="4:4" ht="21.75" hidden="1" customHeight="1" x14ac:dyDescent="0.25">
      <c r="D1048576" s="89">
        <v>4</v>
      </c>
    </row>
  </sheetData>
  <sheetProtection sheet="1" objects="1" scenarios="1"/>
  <mergeCells count="56">
    <mergeCell ref="C2:E2"/>
    <mergeCell ref="B3:F3"/>
    <mergeCell ref="DZ2:EC2"/>
    <mergeCell ref="ED2:EG2"/>
    <mergeCell ref="EH2:EK2"/>
    <mergeCell ref="CD2:CG2"/>
    <mergeCell ref="CH2:CK2"/>
    <mergeCell ref="CL2:CO2"/>
    <mergeCell ref="CP2:CS2"/>
    <mergeCell ref="CT2:CW2"/>
    <mergeCell ref="CX2:DA2"/>
    <mergeCell ref="BF2:BI2"/>
    <mergeCell ref="BJ2:BM2"/>
    <mergeCell ref="BN2:BQ2"/>
    <mergeCell ref="BR2:BU2"/>
    <mergeCell ref="BV2:BY2"/>
    <mergeCell ref="EL2:EO2"/>
    <mergeCell ref="EP2:ES2"/>
    <mergeCell ref="ET2:EW2"/>
    <mergeCell ref="DB2:DE2"/>
    <mergeCell ref="DF2:DI2"/>
    <mergeCell ref="DJ2:DM2"/>
    <mergeCell ref="DN2:DQ2"/>
    <mergeCell ref="DR2:DU2"/>
    <mergeCell ref="DV2:DY2"/>
    <mergeCell ref="J2:M2"/>
    <mergeCell ref="N2:Q2"/>
    <mergeCell ref="R2:U2"/>
    <mergeCell ref="V2:Y2"/>
    <mergeCell ref="Z2:AC2"/>
    <mergeCell ref="AD2:AG2"/>
    <mergeCell ref="DB1:DI1"/>
    <mergeCell ref="DJ1:DQ1"/>
    <mergeCell ref="DR1:DY1"/>
    <mergeCell ref="DZ1:EG1"/>
    <mergeCell ref="AX1:BE1"/>
    <mergeCell ref="BZ2:CC2"/>
    <mergeCell ref="AH2:AK2"/>
    <mergeCell ref="AL2:AO2"/>
    <mergeCell ref="AP2:AS2"/>
    <mergeCell ref="AT2:AW2"/>
    <mergeCell ref="AX2:BA2"/>
    <mergeCell ref="BB2:BE2"/>
    <mergeCell ref="EH1:EO1"/>
    <mergeCell ref="EP1:EW1"/>
    <mergeCell ref="BF1:BM1"/>
    <mergeCell ref="BN1:BU1"/>
    <mergeCell ref="BV1:CC1"/>
    <mergeCell ref="CD1:CK1"/>
    <mergeCell ref="CL1:CS1"/>
    <mergeCell ref="CT1:DA1"/>
    <mergeCell ref="J1:Q1"/>
    <mergeCell ref="R1:Y1"/>
    <mergeCell ref="Z1:AG1"/>
    <mergeCell ref="AH1:AO1"/>
    <mergeCell ref="AP1:AW1"/>
  </mergeCells>
  <conditionalFormatting sqref="D7:D8 D10">
    <cfRule type="containsBlanks" dxfId="53" priority="1">
      <formula>LEN(TRIM(D7))=0</formula>
    </cfRule>
  </conditionalFormatting>
  <dataValidations xWindow="568" yWindow="530" count="2">
    <dataValidation allowBlank="1" showInputMessage="1" showErrorMessage="1" promptTitle="Nome" prompt="Preencha com o nome da vossa empresa" sqref="D7" xr:uid="{B7F23C45-ED2D-4E36-8399-B71514519B07}"/>
    <dataValidation allowBlank="1" showInputMessage="1" showErrorMessage="1" promptTitle="Nº de trabalhadores" prompt="Indique o nº de trabalhadores da empresa" sqref="D10" xr:uid="{DFA4CA9D-0594-4684-818E-8C4965CB3E5A}"/>
  </dataValidations>
  <pageMargins left="0.25" right="0.25" top="0.75" bottom="0.75" header="0.3" footer="0.3"/>
  <pageSetup paperSize="9" orientation="portrait" r:id="rId1"/>
  <headerFooter alignWithMargins="0">
    <oddHeader>&amp;L&amp;G&amp;R
&amp;F</oddHeader>
    <oddFooter>&amp;L&amp;A&amp;C&amp;G&amp;R&amp;P/&amp;N</oddFooter>
  </headerFooter>
  <legacyDrawing r:id="rId2"/>
  <legacyDrawingHF r:id="rId3"/>
  <extLst>
    <ext xmlns:x14="http://schemas.microsoft.com/office/spreadsheetml/2009/9/main" uri="{CCE6A557-97BC-4b89-ADB6-D9C93CAAB3DF}">
      <x14:dataValidations xmlns:xm="http://schemas.microsoft.com/office/excel/2006/main" xWindow="568" yWindow="530" count="1">
        <x14:dataValidation type="list" allowBlank="1" showInputMessage="1" showErrorMessage="1" errorTitle="Indústria Textil e Vestuário" error="Introduza um valor com 5 dígitos" promptTitle="CAE" prompt="Selecione o CAE da empresa. Se não aparecer a opção pretendida, pode usufruir do dashboard mas não terá dados de benchmarking (na página &quot;base de dados&quot;)" xr:uid="{C3C85CBF-C1D7-4103-A6E0-F9F6DE506DD9}">
          <x14:formula1>
            <xm:f>Aux!$B$3:$B$6</xm:f>
          </x14:formula1>
          <xm:sqref>D8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2718-E5C5-48E4-B7E4-B16B18AB5EED}">
  <sheetPr codeName="Folha5">
    <tabColor theme="7" tint="0.79998168889431442"/>
  </sheetPr>
  <dimension ref="A1:XFC74"/>
  <sheetViews>
    <sheetView view="pageLayout" zoomScaleNormal="100" workbookViewId="0"/>
  </sheetViews>
  <sheetFormatPr defaultColWidth="9.140625" defaultRowHeight="15" zeroHeight="1" x14ac:dyDescent="0.25"/>
  <cols>
    <col min="1" max="1" width="48.5703125" customWidth="1"/>
    <col min="2" max="9" width="11.7109375" customWidth="1"/>
    <col min="11" max="16383" width="0" hidden="1" customWidth="1"/>
    <col min="16384" max="16384" width="7.140625" hidden="1" customWidth="1"/>
  </cols>
  <sheetData>
    <row r="1" spans="1:9" ht="23.25" customHeight="1" x14ac:dyDescent="0.25"/>
    <row r="2" spans="1:9" ht="26.25" x14ac:dyDescent="0.4">
      <c r="A2" s="224" t="str">
        <f>+'0.ÍNDICE'!D8</f>
        <v>Balanço</v>
      </c>
      <c r="B2" s="1188" t="str">
        <f>+'1.1.Ficha Emp'!D7</f>
        <v>Empresa XPTO</v>
      </c>
      <c r="C2" s="1188"/>
      <c r="D2" s="1188"/>
      <c r="E2" s="1188"/>
      <c r="F2" s="1188"/>
      <c r="G2" s="1188"/>
      <c r="H2" s="1188"/>
      <c r="I2" s="1188"/>
    </row>
    <row r="3" spans="1:9" ht="11.25" customHeight="1" x14ac:dyDescent="0.4">
      <c r="A3" s="108"/>
      <c r="B3" s="108"/>
      <c r="C3" s="108"/>
      <c r="D3" s="108"/>
      <c r="E3" s="108"/>
      <c r="F3" s="108"/>
      <c r="G3" s="108"/>
      <c r="H3" s="108"/>
      <c r="I3" s="108"/>
    </row>
    <row r="4" spans="1:9" ht="13.5" customHeight="1" x14ac:dyDescent="0.35">
      <c r="A4" s="109"/>
      <c r="B4" s="1193" t="s">
        <v>43</v>
      </c>
      <c r="C4" s="1193"/>
      <c r="D4" s="1193"/>
      <c r="E4" s="1193"/>
      <c r="F4" s="1194" t="s">
        <v>44</v>
      </c>
      <c r="G4" s="1195"/>
      <c r="H4" s="1195"/>
      <c r="I4" s="1195"/>
    </row>
    <row r="5" spans="1:9" ht="16.5" thickBot="1" x14ac:dyDescent="0.3">
      <c r="A5" s="110"/>
      <c r="B5" s="621">
        <v>2020</v>
      </c>
      <c r="C5" s="111">
        <f>B5+1</f>
        <v>2021</v>
      </c>
      <c r="D5" s="111">
        <f t="shared" ref="D5:I5" si="0">C5+1</f>
        <v>2022</v>
      </c>
      <c r="E5" s="111">
        <f t="shared" si="0"/>
        <v>2023</v>
      </c>
      <c r="F5" s="112">
        <f t="shared" si="0"/>
        <v>2024</v>
      </c>
      <c r="G5" s="113">
        <f t="shared" si="0"/>
        <v>2025</v>
      </c>
      <c r="H5" s="113">
        <f t="shared" si="0"/>
        <v>2026</v>
      </c>
      <c r="I5" s="114">
        <f t="shared" si="0"/>
        <v>2027</v>
      </c>
    </row>
    <row r="6" spans="1:9" ht="18.75" thickBot="1" x14ac:dyDescent="0.3">
      <c r="A6" s="115" t="s">
        <v>104</v>
      </c>
      <c r="B6" s="1196"/>
      <c r="C6" s="1196"/>
      <c r="D6" s="1196"/>
      <c r="E6" s="1196"/>
      <c r="F6" s="1197"/>
      <c r="G6" s="1196"/>
      <c r="H6" s="1196"/>
      <c r="I6" s="1198"/>
    </row>
    <row r="7" spans="1:9" s="87" customFormat="1" ht="15" customHeight="1" x14ac:dyDescent="0.2">
      <c r="A7" s="116" t="s">
        <v>112</v>
      </c>
      <c r="B7" s="1189"/>
      <c r="C7" s="1190"/>
      <c r="D7" s="1190"/>
      <c r="E7" s="1191"/>
      <c r="F7" s="1189"/>
      <c r="G7" s="1190"/>
      <c r="H7" s="1190"/>
      <c r="I7" s="1192"/>
    </row>
    <row r="8" spans="1:9" s="87" customFormat="1" ht="12.75" x14ac:dyDescent="0.2">
      <c r="A8" s="117" t="s">
        <v>111</v>
      </c>
      <c r="B8" s="27"/>
      <c r="C8" s="12"/>
      <c r="D8" s="12"/>
      <c r="E8" s="13"/>
      <c r="F8" s="14"/>
      <c r="G8" s="12"/>
      <c r="H8" s="12"/>
      <c r="I8" s="18"/>
    </row>
    <row r="9" spans="1:9" s="87" customFormat="1" ht="12.75" x14ac:dyDescent="0.2">
      <c r="A9" s="117" t="s">
        <v>69</v>
      </c>
      <c r="B9" s="27"/>
      <c r="C9" s="12"/>
      <c r="D9" s="12"/>
      <c r="E9" s="13"/>
      <c r="F9" s="14"/>
      <c r="G9" s="12"/>
      <c r="H9" s="12"/>
      <c r="I9" s="18"/>
    </row>
    <row r="10" spans="1:9" s="87" customFormat="1" ht="12.75" x14ac:dyDescent="0.2">
      <c r="A10" s="117" t="s">
        <v>70</v>
      </c>
      <c r="B10" s="27"/>
      <c r="C10" s="12"/>
      <c r="D10" s="12"/>
      <c r="E10" s="13"/>
      <c r="F10" s="14"/>
      <c r="G10" s="12"/>
      <c r="H10" s="12"/>
      <c r="I10" s="18"/>
    </row>
    <row r="11" spans="1:9" s="87" customFormat="1" ht="12.75" x14ac:dyDescent="0.2">
      <c r="A11" s="117" t="s">
        <v>114</v>
      </c>
      <c r="B11" s="27"/>
      <c r="C11" s="12"/>
      <c r="D11" s="12"/>
      <c r="E11" s="13"/>
      <c r="F11" s="14"/>
      <c r="G11" s="12"/>
      <c r="H11" s="12"/>
      <c r="I11" s="18"/>
    </row>
    <row r="12" spans="1:9" s="87" customFormat="1" ht="12.75" x14ac:dyDescent="0.2">
      <c r="A12" s="117" t="s">
        <v>115</v>
      </c>
      <c r="B12" s="27"/>
      <c r="C12" s="12"/>
      <c r="D12" s="12"/>
      <c r="E12" s="13"/>
      <c r="F12" s="14"/>
      <c r="G12" s="12"/>
      <c r="H12" s="12"/>
      <c r="I12" s="18"/>
    </row>
    <row r="13" spans="1:9" s="87" customFormat="1" ht="25.5" x14ac:dyDescent="0.2">
      <c r="A13" s="117" t="s">
        <v>105</v>
      </c>
      <c r="B13" s="27"/>
      <c r="C13" s="12"/>
      <c r="D13" s="12"/>
      <c r="E13" s="13"/>
      <c r="F13" s="14"/>
      <c r="G13" s="12"/>
      <c r="H13" s="12"/>
      <c r="I13" s="18"/>
    </row>
    <row r="14" spans="1:9" s="87" customFormat="1" ht="12.75" x14ac:dyDescent="0.2">
      <c r="A14" s="117" t="s">
        <v>106</v>
      </c>
      <c r="B14" s="27"/>
      <c r="C14" s="12"/>
      <c r="D14" s="12"/>
      <c r="E14" s="13"/>
      <c r="F14" s="14"/>
      <c r="G14" s="12"/>
      <c r="H14" s="12"/>
      <c r="I14" s="18"/>
    </row>
    <row r="15" spans="1:9" s="87" customFormat="1" ht="12.75" x14ac:dyDescent="0.2">
      <c r="A15" s="117" t="s">
        <v>107</v>
      </c>
      <c r="B15" s="27"/>
      <c r="C15" s="12"/>
      <c r="D15" s="12"/>
      <c r="E15" s="13"/>
      <c r="F15" s="14"/>
      <c r="G15" s="12"/>
      <c r="H15" s="12"/>
      <c r="I15" s="18"/>
    </row>
    <row r="16" spans="1:9" s="87" customFormat="1" ht="12.75" x14ac:dyDescent="0.2">
      <c r="A16" s="123" t="s">
        <v>339</v>
      </c>
      <c r="B16" s="28"/>
      <c r="C16" s="15"/>
      <c r="D16" s="15"/>
      <c r="E16" s="16"/>
      <c r="F16" s="17"/>
      <c r="G16" s="15"/>
      <c r="H16" s="15"/>
      <c r="I16" s="19"/>
    </row>
    <row r="17" spans="1:9" s="87" customFormat="1" ht="13.5" thickBot="1" x14ac:dyDescent="0.25">
      <c r="A17" s="124" t="s">
        <v>113</v>
      </c>
      <c r="B17" s="125">
        <f>SUM(B8:B16)</f>
        <v>0</v>
      </c>
      <c r="C17" s="126">
        <f t="shared" ref="C17:I17" si="1">SUM(C8:C16)</f>
        <v>0</v>
      </c>
      <c r="D17" s="126">
        <f t="shared" si="1"/>
        <v>0</v>
      </c>
      <c r="E17" s="127">
        <f t="shared" si="1"/>
        <v>0</v>
      </c>
      <c r="F17" s="128">
        <f t="shared" si="1"/>
        <v>0</v>
      </c>
      <c r="G17" s="126">
        <f t="shared" si="1"/>
        <v>0</v>
      </c>
      <c r="H17" s="126">
        <f>SUM(H8:H16)</f>
        <v>0</v>
      </c>
      <c r="I17" s="129">
        <f t="shared" si="1"/>
        <v>0</v>
      </c>
    </row>
    <row r="18" spans="1:9" s="87" customFormat="1" ht="12.75" x14ac:dyDescent="0.2">
      <c r="A18" s="130" t="s">
        <v>110</v>
      </c>
      <c r="B18" s="1189"/>
      <c r="C18" s="1190"/>
      <c r="D18" s="1190"/>
      <c r="E18" s="1191"/>
      <c r="F18" s="1189"/>
      <c r="G18" s="1190"/>
      <c r="H18" s="1190"/>
      <c r="I18" s="1192"/>
    </row>
    <row r="19" spans="1:9" s="87" customFormat="1" ht="12.75" x14ac:dyDescent="0.2">
      <c r="A19" s="117" t="s">
        <v>71</v>
      </c>
      <c r="B19" s="27"/>
      <c r="C19" s="12"/>
      <c r="D19" s="12"/>
      <c r="E19" s="13"/>
      <c r="F19" s="14"/>
      <c r="G19" s="12"/>
      <c r="H19" s="12"/>
      <c r="I19" s="18"/>
    </row>
    <row r="20" spans="1:9" s="87" customFormat="1" ht="12.75" x14ac:dyDescent="0.2">
      <c r="A20" s="117" t="s">
        <v>115</v>
      </c>
      <c r="B20" s="27"/>
      <c r="C20" s="12"/>
      <c r="D20" s="12"/>
      <c r="E20" s="13"/>
      <c r="F20" s="14"/>
      <c r="G20" s="12"/>
      <c r="H20" s="12"/>
      <c r="I20" s="18"/>
    </row>
    <row r="21" spans="1:9" s="87" customFormat="1" ht="12.75" x14ac:dyDescent="0.2">
      <c r="A21" s="117" t="s">
        <v>72</v>
      </c>
      <c r="B21" s="27"/>
      <c r="C21" s="12"/>
      <c r="D21" s="12"/>
      <c r="E21" s="13"/>
      <c r="F21" s="14"/>
      <c r="G21" s="12"/>
      <c r="H21" s="12"/>
      <c r="I21" s="18"/>
    </row>
    <row r="22" spans="1:9" s="87" customFormat="1" ht="12.75" x14ac:dyDescent="0.2">
      <c r="A22" s="117" t="s">
        <v>73</v>
      </c>
      <c r="B22" s="27"/>
      <c r="C22" s="12"/>
      <c r="D22" s="12"/>
      <c r="E22" s="13"/>
      <c r="F22" s="14"/>
      <c r="G22" s="12"/>
      <c r="H22" s="12"/>
      <c r="I22" s="18"/>
    </row>
    <row r="23" spans="1:9" s="87" customFormat="1" ht="12.75" x14ac:dyDescent="0.2">
      <c r="A23" s="117" t="s">
        <v>108</v>
      </c>
      <c r="B23" s="27"/>
      <c r="C23" s="12"/>
      <c r="D23" s="12"/>
      <c r="E23" s="13"/>
      <c r="F23" s="14"/>
      <c r="G23" s="12"/>
      <c r="H23" s="12"/>
      <c r="I23" s="18"/>
    </row>
    <row r="24" spans="1:9" s="87" customFormat="1" ht="12.75" x14ac:dyDescent="0.2">
      <c r="A24" s="117" t="s">
        <v>109</v>
      </c>
      <c r="B24" s="27"/>
      <c r="C24" s="12"/>
      <c r="D24" s="12"/>
      <c r="E24" s="13"/>
      <c r="F24" s="14"/>
      <c r="G24" s="12"/>
      <c r="H24" s="12"/>
      <c r="I24" s="18"/>
    </row>
    <row r="25" spans="1:9" s="87" customFormat="1" ht="12.75" x14ac:dyDescent="0.2">
      <c r="A25" s="117" t="s">
        <v>74</v>
      </c>
      <c r="B25" s="27"/>
      <c r="C25" s="12"/>
      <c r="D25" s="12"/>
      <c r="E25" s="13"/>
      <c r="F25" s="14"/>
      <c r="G25" s="12"/>
      <c r="H25" s="12"/>
      <c r="I25" s="18"/>
    </row>
    <row r="26" spans="1:9" s="87" customFormat="1" ht="12.75" x14ac:dyDescent="0.2">
      <c r="A26" s="117" t="s">
        <v>75</v>
      </c>
      <c r="B26" s="27"/>
      <c r="C26" s="12"/>
      <c r="D26" s="12"/>
      <c r="E26" s="13"/>
      <c r="F26" s="14"/>
      <c r="G26" s="12"/>
      <c r="H26" s="12"/>
      <c r="I26" s="18"/>
    </row>
    <row r="27" spans="1:9" s="87" customFormat="1" ht="12.75" x14ac:dyDescent="0.2">
      <c r="A27" s="117" t="s">
        <v>337</v>
      </c>
      <c r="B27" s="27"/>
      <c r="C27" s="12"/>
      <c r="D27" s="12"/>
      <c r="E27" s="13"/>
      <c r="F27" s="14"/>
      <c r="G27" s="12"/>
      <c r="H27" s="12"/>
      <c r="I27" s="18"/>
    </row>
    <row r="28" spans="1:9" s="87" customFormat="1" ht="12.75" x14ac:dyDescent="0.2">
      <c r="A28" s="117" t="s">
        <v>338</v>
      </c>
      <c r="B28" s="27"/>
      <c r="C28" s="12"/>
      <c r="D28" s="12"/>
      <c r="E28" s="13"/>
      <c r="F28" s="14"/>
      <c r="G28" s="12"/>
      <c r="H28" s="12"/>
      <c r="I28" s="18"/>
    </row>
    <row r="29" spans="1:9" s="87" customFormat="1" ht="12.75" x14ac:dyDescent="0.2">
      <c r="A29" s="123" t="s">
        <v>76</v>
      </c>
      <c r="B29" s="27"/>
      <c r="C29" s="12"/>
      <c r="D29" s="12"/>
      <c r="E29" s="13"/>
      <c r="F29" s="14"/>
      <c r="G29" s="12"/>
      <c r="H29" s="12"/>
      <c r="I29" s="18"/>
    </row>
    <row r="30" spans="1:9" ht="15.75" thickBot="1" x14ac:dyDescent="0.3">
      <c r="A30" s="131" t="s">
        <v>117</v>
      </c>
      <c r="B30" s="132">
        <f t="shared" ref="B30:I30" si="2">SUM(B19:B29)</f>
        <v>0</v>
      </c>
      <c r="C30" s="133">
        <f t="shared" si="2"/>
        <v>0</v>
      </c>
      <c r="D30" s="133">
        <f t="shared" si="2"/>
        <v>0</v>
      </c>
      <c r="E30" s="134">
        <f t="shared" si="2"/>
        <v>0</v>
      </c>
      <c r="F30" s="135">
        <f t="shared" si="2"/>
        <v>0</v>
      </c>
      <c r="G30" s="133">
        <f t="shared" si="2"/>
        <v>0</v>
      </c>
      <c r="H30" s="133">
        <f t="shared" si="2"/>
        <v>0</v>
      </c>
      <c r="I30" s="136">
        <f t="shared" si="2"/>
        <v>0</v>
      </c>
    </row>
    <row r="31" spans="1:9" ht="16.5" thickTop="1" thickBot="1" x14ac:dyDescent="0.3">
      <c r="A31" s="986" t="s">
        <v>116</v>
      </c>
      <c r="B31" s="987">
        <f t="shared" ref="B31:I31" si="3">+B17+B30</f>
        <v>0</v>
      </c>
      <c r="C31" s="988">
        <f t="shared" si="3"/>
        <v>0</v>
      </c>
      <c r="D31" s="988">
        <f t="shared" si="3"/>
        <v>0</v>
      </c>
      <c r="E31" s="989">
        <f t="shared" si="3"/>
        <v>0</v>
      </c>
      <c r="F31" s="990">
        <f t="shared" si="3"/>
        <v>0</v>
      </c>
      <c r="G31" s="988">
        <f t="shared" si="3"/>
        <v>0</v>
      </c>
      <c r="H31" s="988">
        <f t="shared" si="3"/>
        <v>0</v>
      </c>
      <c r="I31" s="991">
        <f t="shared" si="3"/>
        <v>0</v>
      </c>
    </row>
    <row r="32" spans="1:9" ht="9" customHeight="1" x14ac:dyDescent="0.25">
      <c r="A32" s="137"/>
      <c r="B32" s="138"/>
      <c r="C32" s="138"/>
      <c r="D32" s="138"/>
      <c r="E32" s="138"/>
      <c r="F32" s="138"/>
      <c r="G32" s="138"/>
      <c r="H32" s="138"/>
      <c r="I32" s="138"/>
    </row>
    <row r="33" spans="1:9" ht="36" customHeight="1" thickBot="1" x14ac:dyDescent="0.3">
      <c r="A33" s="137"/>
      <c r="B33" s="138"/>
      <c r="C33" s="138"/>
      <c r="D33" s="138"/>
      <c r="E33" s="138"/>
      <c r="F33" s="138"/>
      <c r="G33" s="138"/>
      <c r="H33" s="138"/>
      <c r="I33" s="138"/>
    </row>
    <row r="34" spans="1:9" ht="21" customHeight="1" thickBot="1" x14ac:dyDescent="0.3">
      <c r="A34" s="139"/>
      <c r="B34" s="140">
        <f>+B5</f>
        <v>2020</v>
      </c>
      <c r="C34" s="141">
        <f t="shared" ref="C34:I34" si="4">+C5</f>
        <v>2021</v>
      </c>
      <c r="D34" s="141">
        <f t="shared" si="4"/>
        <v>2022</v>
      </c>
      <c r="E34" s="141">
        <f t="shared" si="4"/>
        <v>2023</v>
      </c>
      <c r="F34" s="142">
        <f t="shared" si="4"/>
        <v>2024</v>
      </c>
      <c r="G34" s="143">
        <f t="shared" si="4"/>
        <v>2025</v>
      </c>
      <c r="H34" s="143">
        <f t="shared" si="4"/>
        <v>2026</v>
      </c>
      <c r="I34" s="144">
        <f t="shared" si="4"/>
        <v>2027</v>
      </c>
    </row>
    <row r="35" spans="1:9" ht="18.75" thickBot="1" x14ac:dyDescent="0.3">
      <c r="A35" s="115" t="s">
        <v>118</v>
      </c>
      <c r="B35" s="145"/>
      <c r="C35" s="145"/>
      <c r="D35" s="145"/>
      <c r="E35" s="145"/>
      <c r="F35" s="145"/>
      <c r="G35" s="145"/>
      <c r="H35" s="145"/>
      <c r="I35" s="146"/>
    </row>
    <row r="36" spans="1:9" s="87" customFormat="1" ht="12.75" x14ac:dyDescent="0.2">
      <c r="A36" s="116" t="s">
        <v>77</v>
      </c>
      <c r="B36" s="1189"/>
      <c r="C36" s="1190"/>
      <c r="D36" s="1190"/>
      <c r="E36" s="1191"/>
      <c r="F36" s="1189"/>
      <c r="G36" s="1190"/>
      <c r="H36" s="1190"/>
      <c r="I36" s="1192"/>
    </row>
    <row r="37" spans="1:9" s="87" customFormat="1" ht="12.75" x14ac:dyDescent="0.2">
      <c r="A37" s="117" t="s">
        <v>119</v>
      </c>
      <c r="B37" s="27"/>
      <c r="C37" s="12"/>
      <c r="D37" s="12"/>
      <c r="E37" s="13"/>
      <c r="F37" s="14"/>
      <c r="G37" s="12"/>
      <c r="H37" s="12"/>
      <c r="I37" s="18"/>
    </row>
    <row r="38" spans="1:9" s="87" customFormat="1" ht="12.75" x14ac:dyDescent="0.2">
      <c r="A38" s="117" t="s">
        <v>120</v>
      </c>
      <c r="B38" s="27"/>
      <c r="C38" s="12"/>
      <c r="D38" s="12"/>
      <c r="E38" s="13"/>
      <c r="F38" s="14"/>
      <c r="G38" s="12"/>
      <c r="H38" s="12"/>
      <c r="I38" s="18"/>
    </row>
    <row r="39" spans="1:9" s="87" customFormat="1" ht="12.75" x14ac:dyDescent="0.2">
      <c r="A39" s="117" t="s">
        <v>78</v>
      </c>
      <c r="B39" s="27"/>
      <c r="C39" s="12"/>
      <c r="D39" s="12"/>
      <c r="E39" s="13"/>
      <c r="F39" s="14"/>
      <c r="G39" s="12"/>
      <c r="H39" s="12"/>
      <c r="I39" s="18"/>
    </row>
    <row r="40" spans="1:9" s="87" customFormat="1" ht="12.75" x14ac:dyDescent="0.2">
      <c r="A40" s="117" t="s">
        <v>79</v>
      </c>
      <c r="B40" s="27"/>
      <c r="C40" s="12"/>
      <c r="D40" s="12"/>
      <c r="E40" s="13"/>
      <c r="F40" s="14"/>
      <c r="G40" s="12"/>
      <c r="H40" s="12"/>
      <c r="I40" s="18"/>
    </row>
    <row r="41" spans="1:9" s="87" customFormat="1" ht="12.75" x14ac:dyDescent="0.2">
      <c r="A41" s="117" t="s">
        <v>80</v>
      </c>
      <c r="B41" s="27"/>
      <c r="C41" s="12"/>
      <c r="D41" s="12"/>
      <c r="E41" s="13"/>
      <c r="F41" s="14"/>
      <c r="G41" s="12"/>
      <c r="H41" s="12"/>
      <c r="I41" s="18"/>
    </row>
    <row r="42" spans="1:9" s="87" customFormat="1" ht="12.75" x14ac:dyDescent="0.2">
      <c r="A42" s="117" t="s">
        <v>81</v>
      </c>
      <c r="B42" s="27"/>
      <c r="C42" s="12"/>
      <c r="D42" s="12"/>
      <c r="E42" s="13"/>
      <c r="F42" s="14"/>
      <c r="G42" s="12"/>
      <c r="H42" s="12"/>
      <c r="I42" s="18"/>
    </row>
    <row r="43" spans="1:9" s="87" customFormat="1" ht="12.75" x14ac:dyDescent="0.2">
      <c r="A43" s="117" t="s">
        <v>82</v>
      </c>
      <c r="B43" s="27"/>
      <c r="C43" s="12"/>
      <c r="D43" s="12"/>
      <c r="E43" s="13"/>
      <c r="F43" s="14"/>
      <c r="G43" s="12"/>
      <c r="H43" s="12"/>
      <c r="I43" s="18"/>
    </row>
    <row r="44" spans="1:9" s="87" customFormat="1" ht="12.75" x14ac:dyDescent="0.2">
      <c r="A44" s="117" t="s">
        <v>83</v>
      </c>
      <c r="B44" s="27"/>
      <c r="C44" s="12"/>
      <c r="D44" s="12"/>
      <c r="E44" s="13"/>
      <c r="F44" s="14"/>
      <c r="G44" s="12"/>
      <c r="H44" s="12"/>
      <c r="I44" s="18"/>
    </row>
    <row r="45" spans="1:9" s="87" customFormat="1" ht="12.75" x14ac:dyDescent="0.2">
      <c r="A45" s="117" t="s">
        <v>121</v>
      </c>
      <c r="B45" s="27"/>
      <c r="C45" s="12"/>
      <c r="D45" s="12"/>
      <c r="E45" s="13"/>
      <c r="F45" s="14"/>
      <c r="G45" s="12"/>
      <c r="H45" s="12"/>
      <c r="I45" s="18"/>
    </row>
    <row r="46" spans="1:9" s="87" customFormat="1" ht="2.25" customHeight="1" x14ac:dyDescent="0.2">
      <c r="A46" s="117"/>
      <c r="B46" s="118"/>
      <c r="C46" s="119"/>
      <c r="D46" s="119"/>
      <c r="E46" s="120"/>
      <c r="F46" s="121"/>
      <c r="G46" s="119"/>
      <c r="H46" s="119"/>
      <c r="I46" s="122"/>
    </row>
    <row r="47" spans="1:9" s="87" customFormat="1" ht="12.75" x14ac:dyDescent="0.2">
      <c r="A47" s="123" t="s">
        <v>64</v>
      </c>
      <c r="B47" s="28"/>
      <c r="C47" s="15"/>
      <c r="D47" s="15"/>
      <c r="E47" s="16"/>
      <c r="F47" s="17"/>
      <c r="G47" s="15"/>
      <c r="H47" s="15"/>
      <c r="I47" s="19"/>
    </row>
    <row r="48" spans="1:9" s="87" customFormat="1" ht="2.25" customHeight="1" x14ac:dyDescent="0.2">
      <c r="A48" s="117"/>
      <c r="B48" s="118"/>
      <c r="C48" s="119"/>
      <c r="D48" s="119"/>
      <c r="E48" s="120"/>
      <c r="F48" s="121"/>
      <c r="G48" s="119"/>
      <c r="H48" s="119"/>
      <c r="I48" s="122"/>
    </row>
    <row r="49" spans="1:9" s="87" customFormat="1" ht="13.5" thickBot="1" x14ac:dyDescent="0.25">
      <c r="A49" s="147" t="s">
        <v>122</v>
      </c>
      <c r="B49" s="29"/>
      <c r="C49" s="23"/>
      <c r="D49" s="23"/>
      <c r="E49" s="24"/>
      <c r="F49" s="25"/>
      <c r="G49" s="23"/>
      <c r="H49" s="23"/>
      <c r="I49" s="26"/>
    </row>
    <row r="50" spans="1:9" s="87" customFormat="1" ht="14.25" thickTop="1" thickBot="1" x14ac:dyDescent="0.25">
      <c r="A50" s="319" t="s">
        <v>84</v>
      </c>
      <c r="B50" s="320">
        <f>SUM(B37:B45)+B47+B49</f>
        <v>0</v>
      </c>
      <c r="C50" s="321">
        <f t="shared" ref="C50:H50" si="5">SUM(C37:C45)+C47+C49</f>
        <v>0</v>
      </c>
      <c r="D50" s="321">
        <f t="shared" si="5"/>
        <v>0</v>
      </c>
      <c r="E50" s="322">
        <f t="shared" si="5"/>
        <v>0</v>
      </c>
      <c r="F50" s="323">
        <f t="shared" si="5"/>
        <v>0</v>
      </c>
      <c r="G50" s="321">
        <f t="shared" si="5"/>
        <v>0</v>
      </c>
      <c r="H50" s="321">
        <f t="shared" si="5"/>
        <v>0</v>
      </c>
      <c r="I50" s="324">
        <f>SUM(I37:I45)+I47+I49</f>
        <v>0</v>
      </c>
    </row>
    <row r="51" spans="1:9" s="87" customFormat="1" ht="3" customHeight="1" thickTop="1" x14ac:dyDescent="0.2">
      <c r="A51" s="148"/>
      <c r="B51" s="149"/>
      <c r="C51" s="150"/>
      <c r="D51" s="150"/>
      <c r="E51" s="150"/>
      <c r="F51" s="150"/>
      <c r="G51" s="150"/>
      <c r="H51" s="150"/>
      <c r="I51" s="151"/>
    </row>
    <row r="52" spans="1:9" s="87" customFormat="1" ht="13.5" thickBot="1" x14ac:dyDescent="0.25">
      <c r="A52" s="152" t="s">
        <v>123</v>
      </c>
      <c r="B52" s="153"/>
      <c r="C52" s="153"/>
      <c r="D52" s="153"/>
      <c r="E52" s="153"/>
      <c r="F52" s="153"/>
      <c r="G52" s="153"/>
      <c r="H52" s="153"/>
      <c r="I52" s="154"/>
    </row>
    <row r="53" spans="1:9" s="87" customFormat="1" ht="12.75" x14ac:dyDescent="0.2">
      <c r="A53" s="116" t="s">
        <v>85</v>
      </c>
      <c r="B53" s="1189"/>
      <c r="C53" s="1190"/>
      <c r="D53" s="1190"/>
      <c r="E53" s="1191"/>
      <c r="F53" s="1189"/>
      <c r="G53" s="1190"/>
      <c r="H53" s="1190"/>
      <c r="I53" s="1192"/>
    </row>
    <row r="54" spans="1:9" s="87" customFormat="1" ht="12.75" x14ac:dyDescent="0.2">
      <c r="A54" s="117" t="s">
        <v>86</v>
      </c>
      <c r="B54" s="27"/>
      <c r="C54" s="12"/>
      <c r="D54" s="12"/>
      <c r="E54" s="13"/>
      <c r="F54" s="14"/>
      <c r="G54" s="12"/>
      <c r="H54" s="12"/>
      <c r="I54" s="18"/>
    </row>
    <row r="55" spans="1:9" s="87" customFormat="1" ht="12.75" x14ac:dyDescent="0.2">
      <c r="A55" s="117" t="s">
        <v>87</v>
      </c>
      <c r="B55" s="27"/>
      <c r="C55" s="12"/>
      <c r="D55" s="12"/>
      <c r="E55" s="13"/>
      <c r="F55" s="14"/>
      <c r="G55" s="12"/>
      <c r="H55" s="12"/>
      <c r="I55" s="18"/>
    </row>
    <row r="56" spans="1:9" s="87" customFormat="1" ht="12.75" x14ac:dyDescent="0.2">
      <c r="A56" s="117" t="s">
        <v>88</v>
      </c>
      <c r="B56" s="27"/>
      <c r="C56" s="12"/>
      <c r="D56" s="12"/>
      <c r="E56" s="13"/>
      <c r="F56" s="14"/>
      <c r="G56" s="12"/>
      <c r="H56" s="12"/>
      <c r="I56" s="18"/>
    </row>
    <row r="57" spans="1:9" s="87" customFormat="1" ht="12.75" x14ac:dyDescent="0.2">
      <c r="A57" s="117" t="s">
        <v>89</v>
      </c>
      <c r="B57" s="27"/>
      <c r="C57" s="12"/>
      <c r="D57" s="12"/>
      <c r="E57" s="13"/>
      <c r="F57" s="14"/>
      <c r="G57" s="12"/>
      <c r="H57" s="12"/>
      <c r="I57" s="18"/>
    </row>
    <row r="58" spans="1:9" s="87" customFormat="1" ht="12.75" x14ac:dyDescent="0.2">
      <c r="A58" s="123" t="s">
        <v>124</v>
      </c>
      <c r="B58" s="28"/>
      <c r="C58" s="15"/>
      <c r="D58" s="15"/>
      <c r="E58" s="16"/>
      <c r="F58" s="17"/>
      <c r="G58" s="15"/>
      <c r="H58" s="15"/>
      <c r="I58" s="19"/>
    </row>
    <row r="59" spans="1:9" s="87" customFormat="1" ht="13.5" thickBot="1" x14ac:dyDescent="0.25">
      <c r="A59" s="124" t="s">
        <v>90</v>
      </c>
      <c r="B59" s="125">
        <f>SUM(B54:B58)</f>
        <v>0</v>
      </c>
      <c r="C59" s="126">
        <f t="shared" ref="C59:I59" si="6">SUM(C54:C58)</f>
        <v>0</v>
      </c>
      <c r="D59" s="126">
        <f t="shared" si="6"/>
        <v>0</v>
      </c>
      <c r="E59" s="127">
        <f t="shared" si="6"/>
        <v>0</v>
      </c>
      <c r="F59" s="128">
        <f t="shared" si="6"/>
        <v>0</v>
      </c>
      <c r="G59" s="126">
        <f t="shared" si="6"/>
        <v>0</v>
      </c>
      <c r="H59" s="126">
        <f t="shared" si="6"/>
        <v>0</v>
      </c>
      <c r="I59" s="129">
        <f t="shared" si="6"/>
        <v>0</v>
      </c>
    </row>
    <row r="60" spans="1:9" s="87" customFormat="1" ht="12.75" x14ac:dyDescent="0.2">
      <c r="A60" s="116" t="s">
        <v>91</v>
      </c>
      <c r="B60" s="1189"/>
      <c r="C60" s="1190"/>
      <c r="D60" s="1190"/>
      <c r="E60" s="1191"/>
      <c r="F60" s="1189"/>
      <c r="G60" s="1190"/>
      <c r="H60" s="1190"/>
      <c r="I60" s="1192"/>
    </row>
    <row r="61" spans="1:9" s="87" customFormat="1" ht="12.75" x14ac:dyDescent="0.2">
      <c r="A61" s="117" t="s">
        <v>92</v>
      </c>
      <c r="B61" s="27"/>
      <c r="C61" s="12"/>
      <c r="D61" s="12"/>
      <c r="E61" s="13"/>
      <c r="F61" s="14"/>
      <c r="G61" s="12"/>
      <c r="H61" s="12"/>
      <c r="I61" s="18"/>
    </row>
    <row r="62" spans="1:9" s="87" customFormat="1" ht="12.75" x14ac:dyDescent="0.2">
      <c r="A62" s="117" t="s">
        <v>93</v>
      </c>
      <c r="B62" s="27"/>
      <c r="C62" s="12"/>
      <c r="D62" s="12"/>
      <c r="E62" s="13"/>
      <c r="F62" s="14"/>
      <c r="G62" s="12"/>
      <c r="H62" s="12"/>
      <c r="I62" s="18"/>
    </row>
    <row r="63" spans="1:9" s="87" customFormat="1" ht="12.75" x14ac:dyDescent="0.2">
      <c r="A63" s="117" t="s">
        <v>73</v>
      </c>
      <c r="B63" s="27"/>
      <c r="C63" s="12"/>
      <c r="D63" s="12"/>
      <c r="E63" s="13"/>
      <c r="F63" s="14"/>
      <c r="G63" s="12"/>
      <c r="H63" s="12"/>
      <c r="I63" s="18"/>
    </row>
    <row r="64" spans="1:9" s="87" customFormat="1" ht="12.75" x14ac:dyDescent="0.2">
      <c r="A64" s="117" t="s">
        <v>87</v>
      </c>
      <c r="B64" s="27"/>
      <c r="C64" s="12"/>
      <c r="D64" s="12"/>
      <c r="E64" s="13"/>
      <c r="F64" s="14"/>
      <c r="G64" s="12"/>
      <c r="H64" s="12"/>
      <c r="I64" s="18"/>
    </row>
    <row r="65" spans="1:9" s="87" customFormat="1" ht="12.75" x14ac:dyDescent="0.2">
      <c r="A65" s="117" t="s">
        <v>124</v>
      </c>
      <c r="B65" s="27"/>
      <c r="C65" s="12"/>
      <c r="D65" s="12"/>
      <c r="E65" s="13"/>
      <c r="F65" s="14"/>
      <c r="G65" s="12"/>
      <c r="H65" s="12"/>
      <c r="I65" s="18"/>
    </row>
    <row r="66" spans="1:9" s="87" customFormat="1" ht="12.75" x14ac:dyDescent="0.2">
      <c r="A66" s="117" t="s">
        <v>74</v>
      </c>
      <c r="B66" s="27"/>
      <c r="C66" s="12"/>
      <c r="D66" s="12"/>
      <c r="E66" s="13"/>
      <c r="F66" s="14"/>
      <c r="G66" s="12"/>
      <c r="H66" s="12"/>
      <c r="I66" s="18"/>
    </row>
    <row r="67" spans="1:9" s="87" customFormat="1" ht="12.75" x14ac:dyDescent="0.2">
      <c r="A67" s="117" t="s">
        <v>94</v>
      </c>
      <c r="B67" s="27"/>
      <c r="C67" s="12"/>
      <c r="D67" s="12"/>
      <c r="E67" s="13"/>
      <c r="F67" s="14"/>
      <c r="G67" s="12"/>
      <c r="H67" s="12"/>
      <c r="I67" s="18"/>
    </row>
    <row r="68" spans="1:9" s="87" customFormat="1" ht="12.75" x14ac:dyDescent="0.2">
      <c r="A68" s="117" t="s">
        <v>95</v>
      </c>
      <c r="B68" s="27"/>
      <c r="C68" s="12"/>
      <c r="D68" s="12"/>
      <c r="E68" s="13"/>
      <c r="F68" s="14"/>
      <c r="G68" s="12"/>
      <c r="H68" s="12"/>
      <c r="I68" s="18"/>
    </row>
    <row r="69" spans="1:9" s="87" customFormat="1" ht="12.75" x14ac:dyDescent="0.2">
      <c r="A69" s="155" t="s">
        <v>96</v>
      </c>
      <c r="B69" s="30"/>
      <c r="C69" s="20"/>
      <c r="D69" s="20"/>
      <c r="E69" s="21"/>
      <c r="F69" s="22"/>
      <c r="G69" s="20"/>
      <c r="H69" s="20"/>
      <c r="I69" s="31"/>
    </row>
    <row r="70" spans="1:9" s="87" customFormat="1" ht="13.5" thickBot="1" x14ac:dyDescent="0.25">
      <c r="A70" s="156" t="s">
        <v>97</v>
      </c>
      <c r="B70" s="157">
        <f t="shared" ref="B70:I70" si="7">SUM(B61:B69)</f>
        <v>0</v>
      </c>
      <c r="C70" s="158">
        <f t="shared" si="7"/>
        <v>0</v>
      </c>
      <c r="D70" s="158">
        <f t="shared" si="7"/>
        <v>0</v>
      </c>
      <c r="E70" s="159">
        <f t="shared" si="7"/>
        <v>0</v>
      </c>
      <c r="F70" s="160">
        <f t="shared" si="7"/>
        <v>0</v>
      </c>
      <c r="G70" s="158">
        <f t="shared" si="7"/>
        <v>0</v>
      </c>
      <c r="H70" s="158">
        <f t="shared" si="7"/>
        <v>0</v>
      </c>
      <c r="I70" s="161">
        <f t="shared" si="7"/>
        <v>0</v>
      </c>
    </row>
    <row r="71" spans="1:9" s="87" customFormat="1" ht="14.25" thickTop="1" thickBot="1" x14ac:dyDescent="0.25">
      <c r="A71" s="319" t="s">
        <v>98</v>
      </c>
      <c r="B71" s="320">
        <f t="shared" ref="B71:I71" si="8">+B70+B59</f>
        <v>0</v>
      </c>
      <c r="C71" s="321">
        <f t="shared" si="8"/>
        <v>0</v>
      </c>
      <c r="D71" s="321">
        <f t="shared" si="8"/>
        <v>0</v>
      </c>
      <c r="E71" s="322">
        <f t="shared" si="8"/>
        <v>0</v>
      </c>
      <c r="F71" s="323">
        <f t="shared" si="8"/>
        <v>0</v>
      </c>
      <c r="G71" s="321">
        <f t="shared" si="8"/>
        <v>0</v>
      </c>
      <c r="H71" s="321">
        <f t="shared" si="8"/>
        <v>0</v>
      </c>
      <c r="I71" s="324">
        <f t="shared" si="8"/>
        <v>0</v>
      </c>
    </row>
    <row r="72" spans="1:9" ht="16.5" thickTop="1" thickBot="1" x14ac:dyDescent="0.3">
      <c r="A72" s="986" t="s">
        <v>99</v>
      </c>
      <c r="B72" s="987">
        <f t="shared" ref="B72:I72" si="9">+B71+B50</f>
        <v>0</v>
      </c>
      <c r="C72" s="988">
        <f t="shared" si="9"/>
        <v>0</v>
      </c>
      <c r="D72" s="988">
        <f t="shared" si="9"/>
        <v>0</v>
      </c>
      <c r="E72" s="989">
        <f t="shared" si="9"/>
        <v>0</v>
      </c>
      <c r="F72" s="990">
        <f t="shared" si="9"/>
        <v>0</v>
      </c>
      <c r="G72" s="988">
        <f t="shared" si="9"/>
        <v>0</v>
      </c>
      <c r="H72" s="988">
        <f t="shared" si="9"/>
        <v>0</v>
      </c>
      <c r="I72" s="991">
        <f t="shared" si="9"/>
        <v>0</v>
      </c>
    </row>
    <row r="73" spans="1:9" s="164" customFormat="1" ht="12" x14ac:dyDescent="0.2">
      <c r="A73" s="162" t="s">
        <v>125</v>
      </c>
      <c r="B73" s="163">
        <f t="shared" ref="B73:I73" si="10">+B31-B72</f>
        <v>0</v>
      </c>
      <c r="C73" s="163">
        <f t="shared" si="10"/>
        <v>0</v>
      </c>
      <c r="D73" s="163">
        <f t="shared" si="10"/>
        <v>0</v>
      </c>
      <c r="E73" s="163">
        <f t="shared" si="10"/>
        <v>0</v>
      </c>
      <c r="F73" s="163">
        <f t="shared" si="10"/>
        <v>0</v>
      </c>
      <c r="G73" s="163">
        <f t="shared" si="10"/>
        <v>0</v>
      </c>
      <c r="H73" s="163">
        <f t="shared" si="10"/>
        <v>0</v>
      </c>
      <c r="I73" s="163">
        <f t="shared" si="10"/>
        <v>0</v>
      </c>
    </row>
    <row r="74" spans="1:9" x14ac:dyDescent="0.25"/>
  </sheetData>
  <sheetProtection sheet="1" objects="1" scenarios="1"/>
  <mergeCells count="15">
    <mergeCell ref="B2:I2"/>
    <mergeCell ref="B60:E60"/>
    <mergeCell ref="F60:I60"/>
    <mergeCell ref="B4:E4"/>
    <mergeCell ref="F4:I4"/>
    <mergeCell ref="B53:E53"/>
    <mergeCell ref="F53:I53"/>
    <mergeCell ref="B6:E6"/>
    <mergeCell ref="F6:I6"/>
    <mergeCell ref="B7:E7"/>
    <mergeCell ref="F7:I7"/>
    <mergeCell ref="B18:E18"/>
    <mergeCell ref="F18:I18"/>
    <mergeCell ref="B36:E36"/>
    <mergeCell ref="F36:I36"/>
  </mergeCells>
  <conditionalFormatting sqref="B8:I16 B19:I29 B37:I45 B47:I47 B49:I49 B54:I58 B61:I69">
    <cfRule type="containsBlanks" dxfId="52" priority="1">
      <formula>LEN(TRIM(B8))=0</formula>
    </cfRule>
  </conditionalFormatting>
  <dataValidations count="42">
    <dataValidation allowBlank="1" showInputMessage="1" showErrorMessage="1" promptTitle="Contas da contabilidade" prompt="43+453+459+455" sqref="B8:I8" xr:uid="{7F9935BE-099A-4342-A73A-AB2F3F4492BE}"/>
    <dataValidation allowBlank="1" showInputMessage="1" showErrorMessage="1" promptTitle="Contas da contabilidade" prompt="42+452+455" sqref="B9:I9" xr:uid="{7172D5B8-2222-4829-B901-F51E6D89E2C5}"/>
    <dataValidation allowBlank="1" showInputMessage="1" showErrorMessage="1" promptTitle="Contas da contabilidade" prompt="441" sqref="B10:I10" xr:uid="{86506782-A32E-4479-80A4-D376FDAF9AA5}"/>
    <dataValidation allowBlank="1" showInputMessage="1" showErrorMessage="1" promptTitle="Contas da contabilidade" prompt="44 (excepto 441)+454-459+455" sqref="B11:I11" xr:uid="{3D81E6F8-63E7-43F7-B613-3B663EDB9DA5}"/>
    <dataValidation allowBlank="1" showInputMessage="1" showErrorMessage="1" promptTitle="Contas da contabilidade" prompt="372" sqref="B12:I12" xr:uid="{5296B3A2-D49E-4AD7-B295-114F4AD86F32}"/>
    <dataValidation allowBlank="1" showInputMessage="1" showErrorMessage="1" promptTitle="Contas da contabilidade" prompt="4111+4121+4131-419" sqref="B13:I13" xr:uid="{FC2FC996-D7BB-482E-BAC1-9A0C5E92C3AD}"/>
    <dataValidation allowBlank="1" showInputMessage="1" showErrorMessage="1" promptTitle="Contas da contabilidade" prompt="4112+4122+4132+4141-419+4113+4123+4133+4142+415-419+451+454-459" sqref="B14:I14" xr:uid="{B7BF11E1-ADE1-44F4-8AE0-C3DB55B25A5F}"/>
    <dataValidation allowBlank="1" showInputMessage="1" showErrorMessage="1" promptTitle="Contas da contabilidade" prompt="266+268-269" sqref="B15:I15" xr:uid="{5F9A24AD-3EF1-43F0-B0B0-B3AE4E6F81A3}"/>
    <dataValidation allowBlank="1" showInputMessage="1" showErrorMessage="1" promptTitle="Contas da contabilidade" prompt="2741" sqref="B16:I16" xr:uid="{1319739B-3869-4E0C-8079-F116AE844B54}"/>
    <dataValidation allowBlank="1" showInputMessage="1" showErrorMessage="1" promptTitle="Contas da contabilidade" prompt="32+33+34+35+36+39" sqref="B19:I19" xr:uid="{2AB59296-5D1C-47A1-94A9-C639F15F0F0A}"/>
    <dataValidation allowBlank="1" showInputMessage="1" showErrorMessage="1" promptTitle="Contas da contabilidade" prompt="371" sqref="B20:I20" xr:uid="{D6ECEF11-A21E-4113-9FC2-9D5F912E5190}"/>
    <dataValidation allowBlank="1" showInputMessage="1" showErrorMessage="1" promptTitle="Contas da contabilidade" prompt="211+212-219" sqref="B21:I21" xr:uid="{CF79E997-14F5-45EE-8598-E03A7C959364}"/>
    <dataValidation allowBlank="1" showInputMessage="1" showErrorMessage="1" promptTitle="Contas da contabilidade" prompt="24" sqref="B22:I22 B63:I63" xr:uid="{B0A9BB4F-1652-4B57-A22D-B1B650E84197}"/>
    <dataValidation allowBlank="1" showInputMessage="1" showErrorMessage="1" promptTitle="Contas da contabilidade" prompt="261 ou 262" sqref="B23:I23" xr:uid="{2DE30ECE-F711-4627-8304-B6EAF28971F2}"/>
    <dataValidation allowBlank="1" showInputMessage="1" showErrorMessage="1" promptTitle="Contas da contabilidade" prompt="232+238-239+2721+278-279+263+268-269+228-229+2713-279" sqref="B24:I24" xr:uid="{7EA36A57-CDC7-4859-AE57-4A457A61F11A}"/>
    <dataValidation allowBlank="1" showInputMessage="1" showErrorMessage="1" promptTitle="Contas da contabilidade" prompt="281" sqref="B25:I25" xr:uid="{84C9D7D6-AB87-4E4B-A694-B2567BCA5355}"/>
    <dataValidation allowBlank="1" showInputMessage="1" showErrorMessage="1" promptTitle="Contas da contabilidade" prompt="1411+1421" sqref="B26:I26" xr:uid="{2EDC2656-8808-4887-B4B2-DA34E5997F60}"/>
    <dataValidation allowBlank="1" showInputMessage="1" showErrorMessage="1" promptTitle="Contas da contabilidade" prompt="1431" sqref="B27:I27" xr:uid="{F3FCC657-A00E-4FC2-BCE6-3333EE071C8B}"/>
    <dataValidation allowBlank="1" showInputMessage="1" showErrorMessage="1" promptTitle="Contas da contabilidade" prompt="46" sqref="B28:I28" xr:uid="{05DDFE35-637F-454C-8770-4D38E230C400}"/>
    <dataValidation allowBlank="1" showInputMessage="1" showErrorMessage="1" promptTitle="Contas da contabilidade" prompt="11+12+13" sqref="B29:I29" xr:uid="{71717D3B-3B98-4500-B551-FF5C186174F8}"/>
    <dataValidation allowBlank="1" showInputMessage="1" showErrorMessage="1" promptTitle="Contas da contabilidade" prompt="51_x000a_" sqref="B37:I37" xr:uid="{7CE89125-0DEC-41C3-93FC-3A14586BE8EC}"/>
    <dataValidation allowBlank="1" showInputMessage="1" showErrorMessage="1" promptTitle="Contas da contabilidade" prompt="52" sqref="B38:I38" xr:uid="{6BF162CC-5DA7-4F00-B98E-F7D9A7578424}"/>
    <dataValidation allowBlank="1" showInputMessage="1" showErrorMessage="1" promptTitle="Contas da contabilidade" prompt="53" sqref="B39:I39" xr:uid="{DC80BEA8-3FE8-4B78-8BAA-783A3378067A}"/>
    <dataValidation allowBlank="1" showInputMessage="1" showErrorMessage="1" promptTitle="Contas da contabilidade" prompt="54" sqref="B40:I40" xr:uid="{4BE9BCB8-4902-4C12-854E-9E286F2AAE5D}"/>
    <dataValidation allowBlank="1" showInputMessage="1" showErrorMessage="1" promptTitle="Contas da contabilidade" prompt="551" sqref="B41:I41" xr:uid="{29BF14CC-9436-418A-AFE9-6ACBE7FAFD62}"/>
    <dataValidation allowBlank="1" showInputMessage="1" showErrorMessage="1" promptTitle="Contas da contabilidade" prompt="552" sqref="B42:I42" xr:uid="{F4759DA3-A629-40BA-97E6-D6F11B47B7EA}"/>
    <dataValidation allowBlank="1" showInputMessage="1" showErrorMessage="1" promptTitle="Contas da contabilidade" prompt="56" sqref="B43:I43" xr:uid="{DB5F48CB-89C9-4669-AEE9-4A8E8B4416B8}"/>
    <dataValidation allowBlank="1" showInputMessage="1" showErrorMessage="1" promptTitle="Contas da contabilidade" prompt="58" sqref="B44:I44" xr:uid="{0C21E16C-5087-4E3C-829C-16CEE3A94425}"/>
    <dataValidation allowBlank="1" showInputMessage="1" showErrorMessage="1" promptTitle="Contas da contabilidade" prompt="57" sqref="B45:I45" xr:uid="{0F11ADE0-E356-443F-BCAD-DEC92225D29F}"/>
    <dataValidation allowBlank="1" showInputMessage="1" showErrorMessage="1" promptTitle="Contas da contabilidade" prompt="818" sqref="B47:I47" xr:uid="{A9CE161E-72DD-4E66-9877-B1D1E09595A9}"/>
    <dataValidation allowBlank="1" showInputMessage="1" showErrorMessage="1" promptTitle="Contas da contabilidade" prompt="29" sqref="B54:I54" xr:uid="{CEA77E15-8046-439D-9DB2-FD6D429371CC}"/>
    <dataValidation allowBlank="1" showInputMessage="1" showErrorMessage="1" promptTitle="Contas da contabilidade" prompt="25" sqref="B55:I55 B64:I64" xr:uid="{EE19A510-AAA5-42BE-8EEC-351EA0F5FA6E}"/>
    <dataValidation allowBlank="1" showInputMessage="1" showErrorMessage="1" promptTitle="Contas da contabilidade" prompt="273" sqref="B56:I56" xr:uid="{B73880F7-DEE5-4E8F-83D0-FB492693DC54}"/>
    <dataValidation allowBlank="1" showInputMessage="1" showErrorMessage="1" promptTitle="Contas da contabilidade" prompt="2742" sqref="B57:I57" xr:uid="{A584F74A-8545-45C5-95F1-6E66068E2557}"/>
    <dataValidation allowBlank="1" showInputMessage="1" showErrorMessage="1" promptTitle="Contas da contabilidade" prompt="237+2711+2712+275" sqref="B58:I58" xr:uid="{86564F2E-F336-4C07-96CD-13655F524820}"/>
    <dataValidation allowBlank="1" showInputMessage="1" showErrorMessage="1" promptTitle="Contas da contabilidade" prompt="221+222+225" sqref="B61:I61" xr:uid="{0CDB039E-16DB-40F2-8975-FB6A68934372}"/>
    <dataValidation allowBlank="1" showInputMessage="1" showErrorMessage="1" promptTitle="Contas da contabilidade" prompt="218+276" sqref="B62:I62" xr:uid="{CECD275A-2F00-4B8A-A36C-DD6A5FB68959}"/>
    <dataValidation allowBlank="1" showInputMessage="1" showErrorMessage="1" promptTitle="Contas da contabilidade" prompt="231+238+2711+2712+2722+278+264+265+268" sqref="B65:I65" xr:uid="{F87EABE2-57F8-4210-92ED-603DB20A121E}"/>
    <dataValidation allowBlank="1" showInputMessage="1" showErrorMessage="1" promptTitle="Contas da contabilidade" prompt="282+283" sqref="B66:I66" xr:uid="{AEE8F324-E3F4-4860-AD0A-399FFFD9F9DA}"/>
    <dataValidation allowBlank="1" showInputMessage="1" showErrorMessage="1" promptTitle="Contas da contabilidade" prompt="1412+1422" sqref="B67:I67" xr:uid="{16BE02C2-77C2-4093-96FB-6D4706B081FD}"/>
    <dataValidation allowBlank="1" showInputMessage="1" showErrorMessage="1" promptTitle="Contas da contabilidade" prompt="1432" sqref="B68:I68" xr:uid="{FA59C425-A3F8-4167-AB2A-792BEA344BE0}"/>
    <dataValidation allowBlank="1" showInputMessage="1" showErrorMessage="1" prompt="se pretender, pode mudar este ano" sqref="B5" xr:uid="{B3ACEF67-1338-458B-A7B1-796D9B9E2239}"/>
  </dataValidations>
  <pageMargins left="0.23622047244094491" right="0.23622047244094491" top="0.74803149606299213" bottom="0.74803149606299213" header="0.31496062992125984" footer="0.31496062992125984"/>
  <pageSetup paperSize="9" pageOrder="overThenDown" orientation="landscape" r:id="rId1"/>
  <headerFooter alignWithMargins="0">
    <oddHeader>&amp;L&amp;G&amp;R
&amp;F</oddHeader>
    <oddFooter>&amp;L&amp;A&amp;C&amp;G&amp;R&amp;P/&amp;N</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A078-3467-4759-A56A-DE4E19FEEBBC}">
  <sheetPr codeName="Folha6">
    <tabColor theme="7" tint="0.79998168889431442"/>
  </sheetPr>
  <dimension ref="A1:Z35"/>
  <sheetViews>
    <sheetView view="pageLayout" zoomScaleNormal="100" workbookViewId="0"/>
  </sheetViews>
  <sheetFormatPr defaultColWidth="0" defaultRowHeight="15" customHeight="1" zeroHeight="1" x14ac:dyDescent="0.25"/>
  <cols>
    <col min="1" max="1" width="3.7109375" style="165" customWidth="1"/>
    <col min="2" max="2" width="63.28515625" customWidth="1"/>
    <col min="3" max="3" width="9.42578125" style="2" customWidth="1"/>
    <col min="4" max="6" width="9.42578125" style="1" customWidth="1"/>
    <col min="7" max="7" width="9.42578125" style="481" customWidth="1"/>
    <col min="8" max="10" width="9.42578125" customWidth="1"/>
    <col min="11" max="11" width="8" customWidth="1"/>
    <col min="12" max="24" width="9.140625" customWidth="1"/>
    <col min="25" max="25" width="12.5703125" customWidth="1"/>
    <col min="26" max="26" width="9.140625" customWidth="1"/>
    <col min="27" max="16384" width="9.140625" hidden="1"/>
  </cols>
  <sheetData>
    <row r="1" spans="1:10" ht="12" customHeight="1" x14ac:dyDescent="0.25"/>
    <row r="2" spans="1:10" ht="32.25" customHeight="1" x14ac:dyDescent="0.25">
      <c r="B2" s="225" t="str">
        <f>+'0.ÍNDICE'!D9</f>
        <v>Demonstração dos Resultados</v>
      </c>
      <c r="C2" s="1199" t="str">
        <f>+'1.1.Ficha Emp'!D7</f>
        <v>Empresa XPTO</v>
      </c>
      <c r="D2" s="1199"/>
      <c r="E2" s="1199"/>
      <c r="F2" s="1199"/>
      <c r="G2" s="1199"/>
      <c r="H2" s="1199"/>
      <c r="I2" s="1199"/>
      <c r="J2" s="1199"/>
    </row>
    <row r="3" spans="1:10" ht="12" customHeight="1" x14ac:dyDescent="0.4">
      <c r="B3" s="108"/>
      <c r="C3" s="108"/>
      <c r="D3" s="108"/>
      <c r="E3" s="108"/>
      <c r="F3" s="108"/>
      <c r="G3" s="738"/>
      <c r="H3" s="108"/>
      <c r="I3" s="108"/>
      <c r="J3" s="108"/>
    </row>
    <row r="4" spans="1:10" ht="15" customHeight="1" x14ac:dyDescent="0.35">
      <c r="B4" s="109"/>
      <c r="C4" s="1193" t="s">
        <v>43</v>
      </c>
      <c r="D4" s="1193"/>
      <c r="E4" s="1193"/>
      <c r="F4" s="1204"/>
      <c r="G4" s="1194" t="s">
        <v>44</v>
      </c>
      <c r="H4" s="1195"/>
      <c r="I4" s="1195"/>
      <c r="J4" s="1195"/>
    </row>
    <row r="5" spans="1:10" ht="15" customHeight="1" thickBot="1" x14ac:dyDescent="0.3">
      <c r="B5" s="110"/>
      <c r="C5" s="166">
        <f>+'1.2.Balanço'!B5</f>
        <v>2020</v>
      </c>
      <c r="D5" s="111">
        <f>+'1.2.Balanço'!C5</f>
        <v>2021</v>
      </c>
      <c r="E5" s="111">
        <f>+'1.2.Balanço'!D5</f>
        <v>2022</v>
      </c>
      <c r="F5" s="167">
        <f>+'1.2.Balanço'!E5</f>
        <v>2023</v>
      </c>
      <c r="G5" s="168">
        <f>+'1.2.Balanço'!F5</f>
        <v>2024</v>
      </c>
      <c r="H5" s="113">
        <f>+'1.2.Balanço'!G5</f>
        <v>2025</v>
      </c>
      <c r="I5" s="113">
        <f>+'1.2.Balanço'!H5</f>
        <v>2026</v>
      </c>
      <c r="J5" s="113">
        <f>+'1.2.Balanço'!I5</f>
        <v>2027</v>
      </c>
    </row>
    <row r="6" spans="1:10" ht="15" customHeight="1" x14ac:dyDescent="0.25">
      <c r="A6" s="1205" t="s">
        <v>45</v>
      </c>
      <c r="B6" s="1206"/>
      <c r="C6" s="169"/>
      <c r="D6" s="170"/>
      <c r="E6" s="170"/>
      <c r="F6" s="171"/>
      <c r="G6" s="739"/>
      <c r="H6" s="170"/>
      <c r="I6" s="170"/>
      <c r="J6" s="172"/>
    </row>
    <row r="7" spans="1:10" ht="15" customHeight="1" x14ac:dyDescent="0.25">
      <c r="A7" s="173" t="s">
        <v>157</v>
      </c>
      <c r="B7" s="354" t="s">
        <v>46</v>
      </c>
      <c r="C7" s="740"/>
      <c r="D7" s="741"/>
      <c r="E7" s="741"/>
      <c r="F7" s="742"/>
      <c r="G7" s="743">
        <f>+'7.3. Orçamento'!H10</f>
        <v>0</v>
      </c>
      <c r="H7" s="741"/>
      <c r="I7" s="741"/>
      <c r="J7" s="744"/>
    </row>
    <row r="8" spans="1:10" ht="15" customHeight="1" x14ac:dyDescent="0.25">
      <c r="A8" s="173" t="s">
        <v>157</v>
      </c>
      <c r="B8" s="354" t="s">
        <v>47</v>
      </c>
      <c r="C8" s="740"/>
      <c r="D8" s="741"/>
      <c r="E8" s="741"/>
      <c r="F8" s="742"/>
      <c r="G8" s="743">
        <f>+'7.3. Orçamento'!H36</f>
        <v>0</v>
      </c>
      <c r="H8" s="741"/>
      <c r="I8" s="741"/>
      <c r="J8" s="744"/>
    </row>
    <row r="9" spans="1:10" ht="26.25" x14ac:dyDescent="0.25">
      <c r="A9" s="173" t="s">
        <v>159</v>
      </c>
      <c r="B9" s="354" t="s">
        <v>48</v>
      </c>
      <c r="C9" s="740"/>
      <c r="D9" s="741"/>
      <c r="E9" s="741"/>
      <c r="F9" s="742"/>
      <c r="G9" s="743">
        <f>+'7.3. Orçamento'!H37</f>
        <v>0</v>
      </c>
      <c r="H9" s="741"/>
      <c r="I9" s="741"/>
      <c r="J9" s="744"/>
    </row>
    <row r="10" spans="1:10" ht="15" customHeight="1" x14ac:dyDescent="0.25">
      <c r="A10" s="173" t="s">
        <v>159</v>
      </c>
      <c r="B10" s="354" t="s">
        <v>49</v>
      </c>
      <c r="C10" s="740"/>
      <c r="D10" s="741"/>
      <c r="E10" s="741"/>
      <c r="F10" s="742"/>
      <c r="G10" s="743">
        <f>+'7.3. Orçamento'!H38</f>
        <v>0</v>
      </c>
      <c r="H10" s="741"/>
      <c r="I10" s="741"/>
      <c r="J10" s="744"/>
    </row>
    <row r="11" spans="1:10" ht="15" customHeight="1" x14ac:dyDescent="0.25">
      <c r="A11" s="173" t="s">
        <v>157</v>
      </c>
      <c r="B11" s="354" t="s">
        <v>50</v>
      </c>
      <c r="C11" s="740"/>
      <c r="D11" s="741"/>
      <c r="E11" s="741"/>
      <c r="F11" s="742"/>
      <c r="G11" s="743">
        <f>+'7.3. Orçamento'!H39</f>
        <v>0</v>
      </c>
      <c r="H11" s="741"/>
      <c r="I11" s="741"/>
      <c r="J11" s="744"/>
    </row>
    <row r="12" spans="1:10" ht="15" customHeight="1" x14ac:dyDescent="0.25">
      <c r="A12" s="173" t="s">
        <v>158</v>
      </c>
      <c r="B12" s="354" t="s">
        <v>51</v>
      </c>
      <c r="C12" s="740"/>
      <c r="D12" s="741"/>
      <c r="E12" s="741"/>
      <c r="F12" s="742"/>
      <c r="G12" s="743">
        <f>+'7.3. Orçamento'!H40</f>
        <v>0</v>
      </c>
      <c r="H12" s="741"/>
      <c r="I12" s="741"/>
      <c r="J12" s="744"/>
    </row>
    <row r="13" spans="1:10" ht="15" customHeight="1" x14ac:dyDescent="0.25">
      <c r="A13" s="173" t="s">
        <v>158</v>
      </c>
      <c r="B13" s="354" t="s">
        <v>52</v>
      </c>
      <c r="C13" s="740"/>
      <c r="D13" s="741"/>
      <c r="E13" s="741"/>
      <c r="F13" s="742"/>
      <c r="G13" s="743">
        <f>+'7.3. Orçamento'!H41</f>
        <v>0</v>
      </c>
      <c r="H13" s="741"/>
      <c r="I13" s="741"/>
      <c r="J13" s="744"/>
    </row>
    <row r="14" spans="1:10" ht="15" customHeight="1" x14ac:dyDescent="0.25">
      <c r="A14" s="173" t="s">
        <v>158</v>
      </c>
      <c r="B14" s="354" t="s">
        <v>53</v>
      </c>
      <c r="C14" s="740"/>
      <c r="D14" s="741"/>
      <c r="E14" s="741"/>
      <c r="F14" s="742"/>
      <c r="G14" s="743">
        <f>+'7.3. Orçamento'!H77</f>
        <v>0</v>
      </c>
      <c r="H14" s="741"/>
      <c r="I14" s="741"/>
      <c r="J14" s="744"/>
    </row>
    <row r="15" spans="1:10" ht="15" customHeight="1" x14ac:dyDescent="0.25">
      <c r="A15" s="173" t="s">
        <v>160</v>
      </c>
      <c r="B15" s="354" t="s">
        <v>54</v>
      </c>
      <c r="C15" s="740"/>
      <c r="D15" s="741"/>
      <c r="E15" s="741"/>
      <c r="F15" s="742"/>
      <c r="G15" s="743">
        <f>+'7.3. Orçamento'!H78</f>
        <v>0</v>
      </c>
      <c r="H15" s="741"/>
      <c r="I15" s="741"/>
      <c r="J15" s="744"/>
    </row>
    <row r="16" spans="1:10" ht="15" customHeight="1" x14ac:dyDescent="0.25">
      <c r="A16" s="173" t="s">
        <v>160</v>
      </c>
      <c r="B16" s="354" t="s">
        <v>55</v>
      </c>
      <c r="C16" s="740"/>
      <c r="D16" s="741"/>
      <c r="E16" s="741"/>
      <c r="F16" s="742"/>
      <c r="G16" s="743">
        <f>+'7.3. Orçamento'!H79</f>
        <v>0</v>
      </c>
      <c r="H16" s="741"/>
      <c r="I16" s="741"/>
      <c r="J16" s="744"/>
    </row>
    <row r="17" spans="1:10" ht="15" customHeight="1" x14ac:dyDescent="0.25">
      <c r="A17" s="173" t="s">
        <v>160</v>
      </c>
      <c r="B17" s="354" t="s">
        <v>56</v>
      </c>
      <c r="C17" s="740"/>
      <c r="D17" s="741"/>
      <c r="E17" s="741"/>
      <c r="F17" s="742"/>
      <c r="G17" s="743">
        <f>+'7.3. Orçamento'!H80</f>
        <v>0</v>
      </c>
      <c r="H17" s="741"/>
      <c r="I17" s="741"/>
      <c r="J17" s="744"/>
    </row>
    <row r="18" spans="1:10" ht="26.25" x14ac:dyDescent="0.25">
      <c r="A18" s="173" t="s">
        <v>160</v>
      </c>
      <c r="B18" s="354" t="s">
        <v>57</v>
      </c>
      <c r="C18" s="740"/>
      <c r="D18" s="741"/>
      <c r="E18" s="741"/>
      <c r="F18" s="742"/>
      <c r="G18" s="743">
        <f>+'7.3. Orçamento'!H81</f>
        <v>0</v>
      </c>
      <c r="H18" s="741"/>
      <c r="I18" s="741"/>
      <c r="J18" s="744"/>
    </row>
    <row r="19" spans="1:10" ht="15" customHeight="1" x14ac:dyDescent="0.25">
      <c r="A19" s="173" t="s">
        <v>159</v>
      </c>
      <c r="B19" s="354" t="s">
        <v>58</v>
      </c>
      <c r="C19" s="740"/>
      <c r="D19" s="741"/>
      <c r="E19" s="741"/>
      <c r="F19" s="742"/>
      <c r="G19" s="743">
        <f>+'7.3. Orçamento'!H82</f>
        <v>0</v>
      </c>
      <c r="H19" s="741"/>
      <c r="I19" s="741"/>
      <c r="J19" s="744"/>
    </row>
    <row r="20" spans="1:10" ht="15" customHeight="1" x14ac:dyDescent="0.25">
      <c r="A20" s="173" t="s">
        <v>157</v>
      </c>
      <c r="B20" s="354" t="s">
        <v>126</v>
      </c>
      <c r="C20" s="740"/>
      <c r="D20" s="741"/>
      <c r="E20" s="741"/>
      <c r="F20" s="742"/>
      <c r="G20" s="743">
        <f>+'7.3. Orçamento'!H83</f>
        <v>0</v>
      </c>
      <c r="H20" s="741"/>
      <c r="I20" s="741"/>
      <c r="J20" s="744"/>
    </row>
    <row r="21" spans="1:10" ht="15" customHeight="1" thickBot="1" x14ac:dyDescent="0.3">
      <c r="A21" s="174" t="s">
        <v>158</v>
      </c>
      <c r="B21" s="355" t="s">
        <v>127</v>
      </c>
      <c r="C21" s="745"/>
      <c r="D21" s="746"/>
      <c r="E21" s="746"/>
      <c r="F21" s="747"/>
      <c r="G21" s="748">
        <f>+'7.3. Orçamento'!H84</f>
        <v>0</v>
      </c>
      <c r="H21" s="746"/>
      <c r="I21" s="746"/>
      <c r="J21" s="749"/>
    </row>
    <row r="22" spans="1:10" ht="15" customHeight="1" thickTop="1" x14ac:dyDescent="0.25">
      <c r="A22" s="1200" t="s">
        <v>41</v>
      </c>
      <c r="B22" s="1201"/>
      <c r="C22" s="750">
        <f t="shared" ref="C22:J22" si="0">SUM(C7:C11,C19:C20)-SUM(C12:C18,C21)</f>
        <v>0</v>
      </c>
      <c r="D22" s="751">
        <f t="shared" si="0"/>
        <v>0</v>
      </c>
      <c r="E22" s="751">
        <f t="shared" si="0"/>
        <v>0</v>
      </c>
      <c r="F22" s="752">
        <f t="shared" si="0"/>
        <v>0</v>
      </c>
      <c r="G22" s="753">
        <f t="shared" si="0"/>
        <v>0</v>
      </c>
      <c r="H22" s="751">
        <f t="shared" si="0"/>
        <v>0</v>
      </c>
      <c r="I22" s="751">
        <f t="shared" si="0"/>
        <v>0</v>
      </c>
      <c r="J22" s="754">
        <f t="shared" si="0"/>
        <v>0</v>
      </c>
    </row>
    <row r="23" spans="1:10" ht="3" customHeight="1" x14ac:dyDescent="0.25">
      <c r="A23" s="175"/>
      <c r="B23" s="176"/>
      <c r="C23" s="755"/>
      <c r="D23" s="756"/>
      <c r="E23" s="756"/>
      <c r="F23" s="757"/>
      <c r="G23" s="758"/>
      <c r="H23" s="756"/>
      <c r="I23" s="756"/>
      <c r="J23" s="759"/>
    </row>
    <row r="24" spans="1:10" ht="15" customHeight="1" x14ac:dyDescent="0.25">
      <c r="A24" s="173" t="s">
        <v>160</v>
      </c>
      <c r="B24" s="354" t="s">
        <v>59</v>
      </c>
      <c r="C24" s="740"/>
      <c r="D24" s="741"/>
      <c r="E24" s="741"/>
      <c r="F24" s="742"/>
      <c r="G24" s="760">
        <f>+'7.3. Orçamento'!H86</f>
        <v>0</v>
      </c>
      <c r="H24" s="741"/>
      <c r="I24" s="741"/>
      <c r="J24" s="744"/>
    </row>
    <row r="25" spans="1:10" ht="15" customHeight="1" thickBot="1" x14ac:dyDescent="0.3">
      <c r="A25" s="174" t="s">
        <v>160</v>
      </c>
      <c r="B25" s="356" t="s">
        <v>60</v>
      </c>
      <c r="C25" s="745"/>
      <c r="D25" s="746"/>
      <c r="E25" s="746"/>
      <c r="F25" s="747"/>
      <c r="G25" s="748">
        <f>+'7.3. Orçamento'!H87</f>
        <v>0</v>
      </c>
      <c r="H25" s="746"/>
      <c r="I25" s="746"/>
      <c r="J25" s="749"/>
    </row>
    <row r="26" spans="1:10" ht="15" customHeight="1" thickTop="1" x14ac:dyDescent="0.25">
      <c r="A26" s="1200" t="s">
        <v>65</v>
      </c>
      <c r="B26" s="1201"/>
      <c r="C26" s="750">
        <f>+C22-SUM(C24:C25)</f>
        <v>0</v>
      </c>
      <c r="D26" s="751">
        <f t="shared" ref="D26:J26" si="1">+D22-SUM(D24:D25)</f>
        <v>0</v>
      </c>
      <c r="E26" s="751">
        <f t="shared" si="1"/>
        <v>0</v>
      </c>
      <c r="F26" s="752">
        <f t="shared" si="1"/>
        <v>0</v>
      </c>
      <c r="G26" s="753">
        <f t="shared" si="1"/>
        <v>0</v>
      </c>
      <c r="H26" s="751">
        <f t="shared" si="1"/>
        <v>0</v>
      </c>
      <c r="I26" s="751">
        <f t="shared" si="1"/>
        <v>0</v>
      </c>
      <c r="J26" s="754">
        <f t="shared" si="1"/>
        <v>0</v>
      </c>
    </row>
    <row r="27" spans="1:10" ht="3" customHeight="1" x14ac:dyDescent="0.25">
      <c r="A27" s="175"/>
      <c r="B27" s="176"/>
      <c r="C27" s="755"/>
      <c r="D27" s="756"/>
      <c r="E27" s="756"/>
      <c r="F27" s="757"/>
      <c r="G27" s="761"/>
      <c r="H27" s="756"/>
      <c r="I27" s="756"/>
      <c r="J27" s="759"/>
    </row>
    <row r="28" spans="1:10" ht="15" customHeight="1" x14ac:dyDescent="0.25">
      <c r="A28" s="173" t="s">
        <v>157</v>
      </c>
      <c r="B28" s="354" t="s">
        <v>61</v>
      </c>
      <c r="C28" s="740"/>
      <c r="D28" s="741"/>
      <c r="E28" s="741"/>
      <c r="F28" s="742"/>
      <c r="G28" s="743">
        <f>+'7.3. Orçamento'!H89</f>
        <v>0</v>
      </c>
      <c r="H28" s="741"/>
      <c r="I28" s="741"/>
      <c r="J28" s="744"/>
    </row>
    <row r="29" spans="1:10" ht="15" customHeight="1" thickBot="1" x14ac:dyDescent="0.3">
      <c r="A29" s="174" t="s">
        <v>158</v>
      </c>
      <c r="B29" s="355" t="s">
        <v>62</v>
      </c>
      <c r="C29" s="745"/>
      <c r="D29" s="746"/>
      <c r="E29" s="746"/>
      <c r="F29" s="747"/>
      <c r="G29" s="748">
        <f>+'7.3. Orçamento'!H90</f>
        <v>0</v>
      </c>
      <c r="H29" s="746"/>
      <c r="I29" s="746"/>
      <c r="J29" s="749"/>
    </row>
    <row r="30" spans="1:10" ht="15" customHeight="1" thickTop="1" x14ac:dyDescent="0.25">
      <c r="A30" s="1200" t="s">
        <v>66</v>
      </c>
      <c r="B30" s="1201"/>
      <c r="C30" s="750">
        <f t="shared" ref="C30:J30" si="2">+C26+C28-C29</f>
        <v>0</v>
      </c>
      <c r="D30" s="751">
        <f t="shared" si="2"/>
        <v>0</v>
      </c>
      <c r="E30" s="751">
        <f t="shared" si="2"/>
        <v>0</v>
      </c>
      <c r="F30" s="752">
        <f t="shared" si="2"/>
        <v>0</v>
      </c>
      <c r="G30" s="753">
        <f t="shared" si="2"/>
        <v>0</v>
      </c>
      <c r="H30" s="751">
        <f t="shared" si="2"/>
        <v>0</v>
      </c>
      <c r="I30" s="751">
        <f>+I26+I28-I29</f>
        <v>0</v>
      </c>
      <c r="J30" s="754">
        <f t="shared" si="2"/>
        <v>0</v>
      </c>
    </row>
    <row r="31" spans="1:10" ht="3" customHeight="1" x14ac:dyDescent="0.25">
      <c r="A31" s="175"/>
      <c r="B31" s="176"/>
      <c r="C31" s="755"/>
      <c r="D31" s="756"/>
      <c r="E31" s="756"/>
      <c r="F31" s="757"/>
      <c r="G31" s="761"/>
      <c r="H31" s="756"/>
      <c r="I31" s="756"/>
      <c r="J31" s="759"/>
    </row>
    <row r="32" spans="1:10" ht="15" customHeight="1" thickBot="1" x14ac:dyDescent="0.3">
      <c r="A32" s="173" t="s">
        <v>160</v>
      </c>
      <c r="B32" s="355" t="s">
        <v>63</v>
      </c>
      <c r="C32" s="762"/>
      <c r="D32" s="763"/>
      <c r="E32" s="763"/>
      <c r="F32" s="764"/>
      <c r="G32" s="765">
        <f>+'7.3. Orçamento'!H92</f>
        <v>0</v>
      </c>
      <c r="H32" s="763"/>
      <c r="I32" s="763"/>
      <c r="J32" s="766"/>
    </row>
    <row r="33" spans="1:10" ht="15" customHeight="1" thickTop="1" thickBot="1" x14ac:dyDescent="0.3">
      <c r="A33" s="1202" t="s">
        <v>67</v>
      </c>
      <c r="B33" s="1203"/>
      <c r="C33" s="992">
        <f t="shared" ref="C33:J33" si="3">+C30-C32</f>
        <v>0</v>
      </c>
      <c r="D33" s="993">
        <f t="shared" si="3"/>
        <v>0</v>
      </c>
      <c r="E33" s="993">
        <f t="shared" si="3"/>
        <v>0</v>
      </c>
      <c r="F33" s="994">
        <f t="shared" si="3"/>
        <v>0</v>
      </c>
      <c r="G33" s="995">
        <f t="shared" si="3"/>
        <v>0</v>
      </c>
      <c r="H33" s="993">
        <f t="shared" si="3"/>
        <v>0</v>
      </c>
      <c r="I33" s="993">
        <f t="shared" si="3"/>
        <v>0</v>
      </c>
      <c r="J33" s="996">
        <f t="shared" si="3"/>
        <v>0</v>
      </c>
    </row>
    <row r="34" spans="1:10" ht="4.5" customHeight="1" x14ac:dyDescent="0.25">
      <c r="A34" s="997"/>
      <c r="B34" s="998"/>
      <c r="C34" s="999"/>
      <c r="D34" s="1000"/>
      <c r="E34" s="1000"/>
      <c r="F34" s="1000"/>
      <c r="G34" s="1001"/>
      <c r="H34" s="998"/>
      <c r="I34" s="998"/>
      <c r="J34" s="998"/>
    </row>
    <row r="35" spans="1:10" ht="15" customHeight="1" x14ac:dyDescent="0.25"/>
  </sheetData>
  <sheetProtection sheet="1" objects="1" scenarios="1"/>
  <mergeCells count="8">
    <mergeCell ref="C2:J2"/>
    <mergeCell ref="A30:B30"/>
    <mergeCell ref="A26:B26"/>
    <mergeCell ref="A33:B33"/>
    <mergeCell ref="C4:F4"/>
    <mergeCell ref="G4:J4"/>
    <mergeCell ref="A6:B6"/>
    <mergeCell ref="A22:B22"/>
  </mergeCells>
  <conditionalFormatting sqref="C7:J21 C24:J25 C28:J29 C32:J32">
    <cfRule type="containsBlanks" dxfId="51" priority="1">
      <formula>LEN(TRIM(C7))=0</formula>
    </cfRule>
  </conditionalFormatting>
  <dataValidations count="2">
    <dataValidation allowBlank="1" showInputMessage="1" showErrorMessage="1" prompt="Estes valores serão preenchidos automáticamente com a elaboração da página &quot;orçamento&quot;" sqref="G7:G33" xr:uid="{469BF841-DB58-4D12-A400-A536E3039672}"/>
    <dataValidation allowBlank="1" showInputMessage="1" showErrorMessage="1" prompt="Estes valores serão utilizados noutras páginas deste excel. Por favor, faça o seu preenchimento." sqref="F17:F21 F32 F24:F25 F28:F29 F7:F16" xr:uid="{9BD05929-CDDF-4B7D-A112-80CA9561C2DE}"/>
  </dataValidations>
  <pageMargins left="0.25" right="0.25" top="0.75" bottom="0.75" header="0.3" footer="0.3"/>
  <pageSetup paperSize="9" orientation="landscape" r:id="rId1"/>
  <headerFooter alignWithMargins="0">
    <oddHeader>&amp;L&amp;G&amp;R
&amp;F</oddHeader>
    <oddFooter>&amp;L&amp;A&amp;C&amp;G&amp;R&amp;P/&amp;N</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78306-0B38-450C-90B9-A3D4A8C6A2C9}">
  <sheetPr codeName="Folha7">
    <tabColor theme="7" tint="0.79998168889431442"/>
  </sheetPr>
  <dimension ref="A1:J67"/>
  <sheetViews>
    <sheetView view="pageLayout" zoomScaleNormal="100" workbookViewId="0"/>
  </sheetViews>
  <sheetFormatPr defaultColWidth="0" defaultRowHeight="15" zeroHeight="1" x14ac:dyDescent="0.25"/>
  <cols>
    <col min="1" max="1" width="3.5703125" style="165" bestFit="1" customWidth="1"/>
    <col min="2" max="2" width="55.5703125" customWidth="1"/>
    <col min="3" max="3" width="10.28515625" style="2" customWidth="1"/>
    <col min="4" max="7" width="10.28515625" style="1" customWidth="1"/>
    <col min="8" max="10" width="10.28515625" customWidth="1"/>
    <col min="11" max="11" width="9.140625" customWidth="1"/>
    <col min="12" max="12" width="0" hidden="1" customWidth="1"/>
  </cols>
  <sheetData>
    <row r="1" spans="1:10" x14ac:dyDescent="0.25"/>
    <row r="2" spans="1:10" ht="25.5" customHeight="1" x14ac:dyDescent="0.4">
      <c r="A2" s="177"/>
      <c r="B2" s="1210" t="str">
        <f>+'0.ÍNDICE'!D10</f>
        <v>Demonstração de Fluxos de Caixa</v>
      </c>
      <c r="C2" s="1211"/>
      <c r="D2" s="1199" t="str">
        <f>+'1.1.Ficha Emp'!D7</f>
        <v>Empresa XPTO</v>
      </c>
      <c r="E2" s="1199"/>
      <c r="F2" s="1199"/>
      <c r="G2" s="1199"/>
      <c r="H2" s="1199"/>
      <c r="I2" s="1199"/>
      <c r="J2" s="1199"/>
    </row>
    <row r="3" spans="1:10" ht="25.5" x14ac:dyDescent="0.35">
      <c r="A3" s="178"/>
      <c r="B3" s="109"/>
      <c r="C3" s="1193" t="s">
        <v>43</v>
      </c>
      <c r="D3" s="1193"/>
      <c r="E3" s="1193"/>
      <c r="F3" s="1204"/>
      <c r="G3" s="1195" t="s">
        <v>44</v>
      </c>
      <c r="H3" s="1195"/>
      <c r="I3" s="1195"/>
      <c r="J3" s="1195"/>
    </row>
    <row r="4" spans="1:10" ht="16.5" thickBot="1" x14ac:dyDescent="0.3">
      <c r="A4" s="179"/>
      <c r="B4" s="180"/>
      <c r="C4" s="181">
        <f>+'1.2.Balanço'!B5</f>
        <v>2020</v>
      </c>
      <c r="D4" s="181">
        <f>+'1.2.Balanço'!C5</f>
        <v>2021</v>
      </c>
      <c r="E4" s="181">
        <f>+'1.2.Balanço'!D5</f>
        <v>2022</v>
      </c>
      <c r="F4" s="181">
        <f>+'1.2.Balanço'!E5</f>
        <v>2023</v>
      </c>
      <c r="G4" s="182">
        <f>+'1.2.Balanço'!F5</f>
        <v>2024</v>
      </c>
      <c r="H4" s="183">
        <f>+'1.2.Balanço'!G5</f>
        <v>2025</v>
      </c>
      <c r="I4" s="183">
        <f>+'1.2.Balanço'!H5</f>
        <v>2026</v>
      </c>
      <c r="J4" s="184">
        <f>+'1.2.Balanço'!I5</f>
        <v>2027</v>
      </c>
    </row>
    <row r="5" spans="1:10" ht="6" customHeight="1" x14ac:dyDescent="0.25">
      <c r="A5" s="185"/>
      <c r="B5" s="110"/>
      <c r="C5" s="185"/>
      <c r="D5" s="185"/>
      <c r="E5" s="185"/>
      <c r="F5" s="186"/>
      <c r="G5" s="185"/>
      <c r="H5" s="185"/>
      <c r="I5" s="185"/>
      <c r="J5" s="185"/>
    </row>
    <row r="6" spans="1:10" ht="17.25" customHeight="1" x14ac:dyDescent="0.25">
      <c r="A6" s="1207" t="s">
        <v>150</v>
      </c>
      <c r="B6" s="1207"/>
      <c r="C6" s="187"/>
      <c r="D6" s="187"/>
      <c r="E6" s="187"/>
      <c r="F6" s="188"/>
      <c r="G6" s="187"/>
      <c r="H6" s="187"/>
      <c r="I6" s="187"/>
      <c r="J6" s="187"/>
    </row>
    <row r="7" spans="1:10" ht="5.25" customHeight="1" x14ac:dyDescent="0.25">
      <c r="A7" s="189"/>
      <c r="B7" s="190"/>
      <c r="C7" s="191"/>
      <c r="D7" s="191"/>
      <c r="E7" s="191"/>
      <c r="F7" s="192"/>
      <c r="G7" s="191"/>
      <c r="H7" s="191"/>
      <c r="I7" s="191"/>
      <c r="J7" s="191"/>
    </row>
    <row r="8" spans="1:10" ht="17.25" customHeight="1" x14ac:dyDescent="0.25">
      <c r="A8" s="193" t="s">
        <v>157</v>
      </c>
      <c r="B8" s="194" t="s">
        <v>138</v>
      </c>
      <c r="C8" s="6"/>
      <c r="D8" s="6"/>
      <c r="E8" s="6"/>
      <c r="F8" s="7"/>
      <c r="G8" s="8"/>
      <c r="H8" s="6"/>
      <c r="I8" s="6"/>
      <c r="J8" s="6"/>
    </row>
    <row r="9" spans="1:10" ht="17.25" customHeight="1" x14ac:dyDescent="0.25">
      <c r="A9" s="195" t="s">
        <v>158</v>
      </c>
      <c r="B9" s="194" t="s">
        <v>139</v>
      </c>
      <c r="C9" s="6"/>
      <c r="D9" s="6"/>
      <c r="E9" s="6"/>
      <c r="F9" s="7"/>
      <c r="G9" s="8"/>
      <c r="H9" s="6"/>
      <c r="I9" s="6"/>
      <c r="J9" s="6"/>
    </row>
    <row r="10" spans="1:10" x14ac:dyDescent="0.25">
      <c r="A10" s="196" t="s">
        <v>158</v>
      </c>
      <c r="B10" s="197" t="s">
        <v>140</v>
      </c>
      <c r="C10" s="9"/>
      <c r="D10" s="9"/>
      <c r="E10" s="9"/>
      <c r="F10" s="10"/>
      <c r="G10" s="11"/>
      <c r="H10" s="9"/>
      <c r="I10" s="9"/>
      <c r="J10" s="9"/>
    </row>
    <row r="11" spans="1:10" ht="15" customHeight="1" x14ac:dyDescent="0.25">
      <c r="A11" s="1208" t="s">
        <v>141</v>
      </c>
      <c r="B11" s="1209"/>
      <c r="C11" s="198">
        <f>SUM(C8:C10)</f>
        <v>0</v>
      </c>
      <c r="D11" s="199">
        <f>SUM(D8:D10)</f>
        <v>0</v>
      </c>
      <c r="E11" s="199">
        <f t="shared" ref="E11:F11" si="0">SUM(E8:E10)</f>
        <v>0</v>
      </c>
      <c r="F11" s="200">
        <f t="shared" si="0"/>
        <v>0</v>
      </c>
      <c r="G11" s="198">
        <f>SUM(G8:G10)</f>
        <v>0</v>
      </c>
      <c r="H11" s="199">
        <f t="shared" ref="H11" si="1">SUM(H8:H10)</f>
        <v>0</v>
      </c>
      <c r="I11" s="199">
        <f>SUM(I8:I10)</f>
        <v>0</v>
      </c>
      <c r="J11" s="200">
        <f t="shared" ref="J11" si="2">SUM(J8:J10)</f>
        <v>0</v>
      </c>
    </row>
    <row r="12" spans="1:10" ht="16.5" customHeight="1" x14ac:dyDescent="0.25">
      <c r="A12" s="201" t="s">
        <v>160</v>
      </c>
      <c r="B12" s="202" t="s">
        <v>142</v>
      </c>
      <c r="C12" s="36"/>
      <c r="D12" s="36"/>
      <c r="E12" s="36"/>
      <c r="F12" s="37"/>
      <c r="G12" s="38"/>
      <c r="H12" s="36"/>
      <c r="I12" s="36"/>
      <c r="J12" s="36"/>
    </row>
    <row r="13" spans="1:10" ht="15.75" thickBot="1" x14ac:dyDescent="0.3">
      <c r="A13" s="203" t="s">
        <v>159</v>
      </c>
      <c r="B13" s="204" t="s">
        <v>143</v>
      </c>
      <c r="C13" s="33"/>
      <c r="D13" s="33"/>
      <c r="E13" s="33"/>
      <c r="F13" s="34"/>
      <c r="G13" s="35"/>
      <c r="H13" s="33"/>
      <c r="I13" s="33"/>
      <c r="J13" s="33"/>
    </row>
    <row r="14" spans="1:10" ht="15" customHeight="1" thickTop="1" x14ac:dyDescent="0.25">
      <c r="A14" s="1212" t="s">
        <v>144</v>
      </c>
      <c r="B14" s="1201"/>
      <c r="C14" s="314">
        <f>SUM(C11:C13)</f>
        <v>0</v>
      </c>
      <c r="D14" s="315">
        <f>SUM(D11:D13)</f>
        <v>0</v>
      </c>
      <c r="E14" s="315">
        <f t="shared" ref="E14:J14" si="3">SUM(E11:E13)</f>
        <v>0</v>
      </c>
      <c r="F14" s="316">
        <f t="shared" si="3"/>
        <v>0</v>
      </c>
      <c r="G14" s="318">
        <f t="shared" si="3"/>
        <v>0</v>
      </c>
      <c r="H14" s="315">
        <f t="shared" si="3"/>
        <v>0</v>
      </c>
      <c r="I14" s="315">
        <f>SUM(I11:I13)</f>
        <v>0</v>
      </c>
      <c r="J14" s="317">
        <f t="shared" si="3"/>
        <v>0</v>
      </c>
    </row>
    <row r="15" spans="1:10" ht="6" customHeight="1" x14ac:dyDescent="0.25">
      <c r="A15" s="185"/>
      <c r="B15" s="110"/>
      <c r="C15" s="205"/>
      <c r="D15" s="205"/>
      <c r="E15" s="205"/>
      <c r="F15" s="206"/>
      <c r="G15" s="205"/>
      <c r="H15" s="205"/>
      <c r="I15" s="205"/>
      <c r="J15" s="205"/>
    </row>
    <row r="16" spans="1:10" x14ac:dyDescent="0.25">
      <c r="A16" s="1207" t="s">
        <v>128</v>
      </c>
      <c r="B16" s="1207"/>
      <c r="C16" s="207"/>
      <c r="D16" s="207"/>
      <c r="E16" s="207"/>
      <c r="F16" s="208"/>
      <c r="G16" s="207"/>
      <c r="H16" s="207"/>
      <c r="I16" s="207"/>
      <c r="J16" s="207"/>
    </row>
    <row r="17" spans="1:10" ht="5.25" customHeight="1" x14ac:dyDescent="0.25">
      <c r="A17" s="189"/>
      <c r="B17" s="190"/>
      <c r="C17" s="209"/>
      <c r="D17" s="209"/>
      <c r="E17" s="209"/>
      <c r="F17" s="210"/>
      <c r="G17" s="209"/>
      <c r="H17" s="209"/>
      <c r="I17" s="209"/>
      <c r="J17" s="209"/>
    </row>
    <row r="18" spans="1:10" x14ac:dyDescent="0.25">
      <c r="A18" s="211"/>
      <c r="B18" s="137" t="s">
        <v>129</v>
      </c>
      <c r="C18" s="209"/>
      <c r="D18" s="209"/>
      <c r="E18" s="209"/>
      <c r="F18" s="210"/>
      <c r="G18" s="209"/>
      <c r="H18" s="209"/>
      <c r="I18" s="209"/>
      <c r="J18" s="209"/>
    </row>
    <row r="19" spans="1:10" x14ac:dyDescent="0.25">
      <c r="A19" s="195" t="s">
        <v>158</v>
      </c>
      <c r="B19" s="194" t="s">
        <v>111</v>
      </c>
      <c r="C19" s="6"/>
      <c r="D19" s="6"/>
      <c r="E19" s="6"/>
      <c r="F19" s="7"/>
      <c r="G19" s="8"/>
      <c r="H19" s="6"/>
      <c r="I19" s="6"/>
      <c r="J19" s="6"/>
    </row>
    <row r="20" spans="1:10" x14ac:dyDescent="0.25">
      <c r="A20" s="195" t="s">
        <v>158</v>
      </c>
      <c r="B20" s="194" t="s">
        <v>114</v>
      </c>
      <c r="C20" s="6"/>
      <c r="D20" s="6"/>
      <c r="E20" s="6"/>
      <c r="F20" s="7"/>
      <c r="G20" s="8"/>
      <c r="H20" s="6"/>
      <c r="I20" s="6"/>
      <c r="J20" s="6"/>
    </row>
    <row r="21" spans="1:10" x14ac:dyDescent="0.25">
      <c r="A21" s="195" t="s">
        <v>158</v>
      </c>
      <c r="B21" s="194" t="s">
        <v>130</v>
      </c>
      <c r="C21" s="6"/>
      <c r="D21" s="6"/>
      <c r="E21" s="6"/>
      <c r="F21" s="7"/>
      <c r="G21" s="8"/>
      <c r="H21" s="6"/>
      <c r="I21" s="6"/>
      <c r="J21" s="6"/>
    </row>
    <row r="22" spans="1:10" x14ac:dyDescent="0.25">
      <c r="A22" s="195" t="s">
        <v>158</v>
      </c>
      <c r="B22" s="194" t="s">
        <v>145</v>
      </c>
      <c r="C22" s="6"/>
      <c r="D22" s="6"/>
      <c r="E22" s="6"/>
      <c r="F22" s="7"/>
      <c r="G22" s="8"/>
      <c r="H22" s="6"/>
      <c r="I22" s="6"/>
      <c r="J22" s="6"/>
    </row>
    <row r="23" spans="1:10" ht="5.25" customHeight="1" x14ac:dyDescent="0.25">
      <c r="A23" s="189"/>
      <c r="B23" s="190"/>
      <c r="C23" s="209"/>
      <c r="D23" s="209"/>
      <c r="E23" s="209"/>
      <c r="F23" s="210"/>
      <c r="G23" s="209"/>
      <c r="H23" s="209"/>
      <c r="I23" s="209"/>
      <c r="J23" s="209"/>
    </row>
    <row r="24" spans="1:10" x14ac:dyDescent="0.25">
      <c r="A24" s="211"/>
      <c r="B24" s="137" t="s">
        <v>131</v>
      </c>
      <c r="C24" s="209"/>
      <c r="D24" s="209"/>
      <c r="E24" s="209"/>
      <c r="F24" s="210"/>
      <c r="G24" s="209"/>
      <c r="H24" s="209"/>
      <c r="I24" s="209"/>
      <c r="J24" s="209"/>
    </row>
    <row r="25" spans="1:10" x14ac:dyDescent="0.25">
      <c r="A25" s="193" t="s">
        <v>157</v>
      </c>
      <c r="B25" s="194" t="s">
        <v>111</v>
      </c>
      <c r="C25" s="6"/>
      <c r="D25" s="6"/>
      <c r="E25" s="6"/>
      <c r="F25" s="7"/>
      <c r="G25" s="8"/>
      <c r="H25" s="6"/>
      <c r="I25" s="6"/>
      <c r="J25" s="6"/>
    </row>
    <row r="26" spans="1:10" x14ac:dyDescent="0.25">
      <c r="A26" s="193" t="s">
        <v>157</v>
      </c>
      <c r="B26" s="194" t="s">
        <v>114</v>
      </c>
      <c r="C26" s="6"/>
      <c r="D26" s="6"/>
      <c r="E26" s="6"/>
      <c r="F26" s="7"/>
      <c r="G26" s="8"/>
      <c r="H26" s="6"/>
      <c r="I26" s="6"/>
      <c r="J26" s="6"/>
    </row>
    <row r="27" spans="1:10" x14ac:dyDescent="0.25">
      <c r="A27" s="193" t="s">
        <v>157</v>
      </c>
      <c r="B27" s="194" t="s">
        <v>130</v>
      </c>
      <c r="C27" s="6"/>
      <c r="D27" s="6"/>
      <c r="E27" s="6"/>
      <c r="F27" s="7"/>
      <c r="G27" s="8"/>
      <c r="H27" s="6"/>
      <c r="I27" s="6"/>
      <c r="J27" s="6"/>
    </row>
    <row r="28" spans="1:10" x14ac:dyDescent="0.25">
      <c r="A28" s="193" t="s">
        <v>157</v>
      </c>
      <c r="B28" s="194" t="s">
        <v>145</v>
      </c>
      <c r="C28" s="6"/>
      <c r="D28" s="6"/>
      <c r="E28" s="6"/>
      <c r="F28" s="7"/>
      <c r="G28" s="8"/>
      <c r="H28" s="6"/>
      <c r="I28" s="6"/>
      <c r="J28" s="6"/>
    </row>
    <row r="29" spans="1:10" x14ac:dyDescent="0.25">
      <c r="A29" s="193" t="s">
        <v>157</v>
      </c>
      <c r="B29" s="194" t="s">
        <v>146</v>
      </c>
      <c r="C29" s="6"/>
      <c r="D29" s="6"/>
      <c r="E29" s="6"/>
      <c r="F29" s="7"/>
      <c r="G29" s="8"/>
      <c r="H29" s="6"/>
      <c r="I29" s="6"/>
      <c r="J29" s="6"/>
    </row>
    <row r="30" spans="1:10" x14ac:dyDescent="0.25">
      <c r="A30" s="193" t="s">
        <v>157</v>
      </c>
      <c r="B30" s="194" t="s">
        <v>132</v>
      </c>
      <c r="C30" s="6"/>
      <c r="D30" s="6"/>
      <c r="E30" s="6"/>
      <c r="F30" s="7"/>
      <c r="G30" s="8"/>
      <c r="H30" s="6"/>
      <c r="I30" s="6"/>
      <c r="J30" s="6"/>
    </row>
    <row r="31" spans="1:10" ht="15.75" thickBot="1" x14ac:dyDescent="0.3">
      <c r="A31" s="203" t="s">
        <v>157</v>
      </c>
      <c r="B31" s="204" t="s">
        <v>147</v>
      </c>
      <c r="C31" s="33"/>
      <c r="D31" s="33"/>
      <c r="E31" s="33"/>
      <c r="F31" s="34"/>
      <c r="G31" s="35"/>
      <c r="H31" s="33"/>
      <c r="I31" s="33"/>
      <c r="J31" s="33"/>
    </row>
    <row r="32" spans="1:10" ht="15" customHeight="1" thickTop="1" x14ac:dyDescent="0.25">
      <c r="A32" s="1212" t="s">
        <v>148</v>
      </c>
      <c r="B32" s="1201"/>
      <c r="C32" s="314">
        <f>SUM(C19:C22,C25:C31)</f>
        <v>0</v>
      </c>
      <c r="D32" s="315">
        <f>SUM(D19:D22,D25:D31)</f>
        <v>0</v>
      </c>
      <c r="E32" s="315">
        <f t="shared" ref="E32:J32" si="4">SUM(E19:E22,E25:E31)</f>
        <v>0</v>
      </c>
      <c r="F32" s="316">
        <f t="shared" si="4"/>
        <v>0</v>
      </c>
      <c r="G32" s="318">
        <f t="shared" si="4"/>
        <v>0</v>
      </c>
      <c r="H32" s="315">
        <f t="shared" si="4"/>
        <v>0</v>
      </c>
      <c r="I32" s="315">
        <f>SUM(I19:I22,I25:I31)</f>
        <v>0</v>
      </c>
      <c r="J32" s="317">
        <f t="shared" si="4"/>
        <v>0</v>
      </c>
    </row>
    <row r="33" spans="1:10" ht="37.5" customHeight="1" x14ac:dyDescent="0.25">
      <c r="A33" s="189"/>
      <c r="B33" s="190"/>
      <c r="C33" s="191"/>
      <c r="D33" s="191"/>
      <c r="E33" s="191"/>
      <c r="F33" s="191"/>
      <c r="G33" s="191"/>
      <c r="H33" s="191"/>
      <c r="I33" s="191"/>
      <c r="J33" s="191"/>
    </row>
    <row r="34" spans="1:10" ht="37.5" customHeight="1" x14ac:dyDescent="0.25">
      <c r="A34" s="189"/>
      <c r="B34" s="190"/>
      <c r="C34" s="191"/>
      <c r="D34" s="191"/>
      <c r="E34" s="191"/>
      <c r="F34" s="191"/>
      <c r="G34" s="191"/>
      <c r="H34" s="191"/>
      <c r="I34" s="191"/>
      <c r="J34" s="191"/>
    </row>
    <row r="35" spans="1:10" ht="18.75" customHeight="1" thickBot="1" x14ac:dyDescent="0.3">
      <c r="A35" s="180"/>
      <c r="B35" s="181"/>
      <c r="C35" s="181">
        <f>+C4</f>
        <v>2020</v>
      </c>
      <c r="D35" s="181">
        <f t="shared" ref="D35:J35" si="5">+D4</f>
        <v>2021</v>
      </c>
      <c r="E35" s="181">
        <f t="shared" si="5"/>
        <v>2022</v>
      </c>
      <c r="F35" s="181">
        <f t="shared" si="5"/>
        <v>2023</v>
      </c>
      <c r="G35" s="212">
        <f>+G4</f>
        <v>2024</v>
      </c>
      <c r="H35" s="213">
        <f t="shared" si="5"/>
        <v>2025</v>
      </c>
      <c r="I35" s="213">
        <f t="shared" si="5"/>
        <v>2026</v>
      </c>
      <c r="J35" s="184">
        <f t="shared" si="5"/>
        <v>2027</v>
      </c>
    </row>
    <row r="36" spans="1:10" ht="6" customHeight="1" x14ac:dyDescent="0.25">
      <c r="A36" s="185"/>
      <c r="B36" s="110"/>
      <c r="C36" s="185"/>
      <c r="D36" s="185"/>
      <c r="E36" s="185"/>
      <c r="F36" s="186"/>
      <c r="G36" s="185"/>
      <c r="H36" s="185"/>
      <c r="I36" s="185"/>
      <c r="J36" s="185"/>
    </row>
    <row r="37" spans="1:10" x14ac:dyDescent="0.25">
      <c r="A37" s="1207" t="s">
        <v>149</v>
      </c>
      <c r="B37" s="1207"/>
      <c r="C37" s="214"/>
      <c r="D37" s="214"/>
      <c r="E37" s="214"/>
      <c r="F37" s="214"/>
      <c r="G37" s="215"/>
      <c r="H37" s="214"/>
      <c r="I37" s="214"/>
      <c r="J37" s="214"/>
    </row>
    <row r="38" spans="1:10" ht="6" customHeight="1" x14ac:dyDescent="0.25">
      <c r="A38" s="185"/>
      <c r="B38" s="110"/>
      <c r="C38" s="185"/>
      <c r="D38" s="185"/>
      <c r="E38" s="185"/>
      <c r="F38" s="214"/>
      <c r="G38" s="215"/>
      <c r="H38" s="185"/>
      <c r="I38" s="185"/>
      <c r="J38" s="185"/>
    </row>
    <row r="39" spans="1:10" x14ac:dyDescent="0.25">
      <c r="A39" s="211"/>
      <c r="B39" s="137" t="s">
        <v>131</v>
      </c>
      <c r="C39" s="207"/>
      <c r="D39" s="207"/>
      <c r="E39" s="207"/>
      <c r="F39" s="207"/>
      <c r="G39" s="216"/>
      <c r="H39" s="207"/>
      <c r="I39" s="207"/>
      <c r="J39" s="207"/>
    </row>
    <row r="40" spans="1:10" x14ac:dyDescent="0.25">
      <c r="A40" s="193" t="s">
        <v>157</v>
      </c>
      <c r="B40" s="194" t="s">
        <v>87</v>
      </c>
      <c r="C40" s="6"/>
      <c r="D40" s="6"/>
      <c r="E40" s="6"/>
      <c r="F40" s="7"/>
      <c r="G40" s="8"/>
      <c r="H40" s="6"/>
      <c r="I40" s="6"/>
      <c r="J40" s="6"/>
    </row>
    <row r="41" spans="1:10" ht="16.5" customHeight="1" x14ac:dyDescent="0.25">
      <c r="A41" s="193" t="s">
        <v>157</v>
      </c>
      <c r="B41" s="217" t="s">
        <v>133</v>
      </c>
      <c r="C41" s="6"/>
      <c r="D41" s="6"/>
      <c r="E41" s="6"/>
      <c r="F41" s="7"/>
      <c r="G41" s="8"/>
      <c r="H41" s="6"/>
      <c r="I41" s="6"/>
      <c r="J41" s="6"/>
    </row>
    <row r="42" spans="1:10" x14ac:dyDescent="0.25">
      <c r="A42" s="193" t="s">
        <v>157</v>
      </c>
      <c r="B42" s="194" t="s">
        <v>151</v>
      </c>
      <c r="C42" s="6"/>
      <c r="D42" s="6"/>
      <c r="E42" s="6"/>
      <c r="F42" s="7"/>
      <c r="G42" s="8"/>
      <c r="H42" s="6"/>
      <c r="I42" s="6"/>
      <c r="J42" s="6"/>
    </row>
    <row r="43" spans="1:10" x14ac:dyDescent="0.25">
      <c r="A43" s="193" t="s">
        <v>157</v>
      </c>
      <c r="B43" s="194" t="s">
        <v>152</v>
      </c>
      <c r="C43" s="6"/>
      <c r="D43" s="6"/>
      <c r="E43" s="6"/>
      <c r="F43" s="7"/>
      <c r="G43" s="8"/>
      <c r="H43" s="6"/>
      <c r="I43" s="6"/>
      <c r="J43" s="6"/>
    </row>
    <row r="44" spans="1:10" x14ac:dyDescent="0.25">
      <c r="A44" s="193" t="s">
        <v>157</v>
      </c>
      <c r="B44" s="194" t="s">
        <v>134</v>
      </c>
      <c r="C44" s="6"/>
      <c r="D44" s="6"/>
      <c r="E44" s="6"/>
      <c r="F44" s="7"/>
      <c r="G44" s="8"/>
      <c r="H44" s="6"/>
      <c r="I44" s="6"/>
      <c r="J44" s="6"/>
    </row>
    <row r="45" spans="1:10" ht="5.25" customHeight="1" x14ac:dyDescent="0.25">
      <c r="A45" s="189"/>
      <c r="B45" s="190"/>
      <c r="C45" s="209"/>
      <c r="D45" s="209"/>
      <c r="E45" s="209"/>
      <c r="F45" s="210"/>
      <c r="G45" s="209"/>
      <c r="H45" s="209"/>
      <c r="I45" s="209"/>
      <c r="J45" s="209"/>
    </row>
    <row r="46" spans="1:10" x14ac:dyDescent="0.25">
      <c r="A46" s="211"/>
      <c r="B46" s="137" t="s">
        <v>129</v>
      </c>
      <c r="C46" s="207"/>
      <c r="D46" s="207"/>
      <c r="E46" s="207"/>
      <c r="F46" s="207"/>
      <c r="G46" s="218"/>
      <c r="H46" s="207"/>
      <c r="I46" s="207"/>
      <c r="J46" s="207"/>
    </row>
    <row r="47" spans="1:10" x14ac:dyDescent="0.25">
      <c r="A47" s="195" t="s">
        <v>158</v>
      </c>
      <c r="B47" s="194" t="s">
        <v>87</v>
      </c>
      <c r="C47" s="6"/>
      <c r="D47" s="6"/>
      <c r="E47" s="6"/>
      <c r="F47" s="39"/>
      <c r="G47" s="32"/>
      <c r="H47" s="6"/>
      <c r="I47" s="6"/>
      <c r="J47" s="6"/>
    </row>
    <row r="48" spans="1:10" x14ac:dyDescent="0.25">
      <c r="A48" s="195" t="s">
        <v>158</v>
      </c>
      <c r="B48" s="194" t="s">
        <v>135</v>
      </c>
      <c r="C48" s="6"/>
      <c r="D48" s="6"/>
      <c r="E48" s="6"/>
      <c r="F48" s="39"/>
      <c r="G48" s="32"/>
      <c r="H48" s="6"/>
      <c r="I48" s="6"/>
      <c r="J48" s="6"/>
    </row>
    <row r="49" spans="1:10" x14ac:dyDescent="0.25">
      <c r="A49" s="195" t="s">
        <v>158</v>
      </c>
      <c r="B49" s="194" t="s">
        <v>147</v>
      </c>
      <c r="C49" s="6"/>
      <c r="D49" s="6"/>
      <c r="E49" s="6"/>
      <c r="F49" s="39"/>
      <c r="G49" s="32"/>
      <c r="H49" s="6"/>
      <c r="I49" s="6"/>
      <c r="J49" s="6"/>
    </row>
    <row r="50" spans="1:10" ht="16.5" customHeight="1" x14ac:dyDescent="0.25">
      <c r="A50" s="195" t="s">
        <v>158</v>
      </c>
      <c r="B50" s="194" t="s">
        <v>153</v>
      </c>
      <c r="C50" s="6"/>
      <c r="D50" s="6"/>
      <c r="E50" s="6"/>
      <c r="F50" s="39"/>
      <c r="G50" s="32"/>
      <c r="H50" s="6"/>
      <c r="I50" s="6"/>
      <c r="J50" s="6"/>
    </row>
    <row r="51" spans="1:10" ht="15.75" thickBot="1" x14ac:dyDescent="0.3">
      <c r="A51" s="203" t="s">
        <v>158</v>
      </c>
      <c r="B51" s="204" t="s">
        <v>134</v>
      </c>
      <c r="C51" s="33"/>
      <c r="D51" s="33"/>
      <c r="E51" s="33"/>
      <c r="F51" s="34"/>
      <c r="G51" s="35"/>
      <c r="H51" s="33"/>
      <c r="I51" s="33"/>
      <c r="J51" s="33"/>
    </row>
    <row r="52" spans="1:10" ht="15" customHeight="1" thickTop="1" x14ac:dyDescent="0.25">
      <c r="A52" s="1212" t="s">
        <v>154</v>
      </c>
      <c r="B52" s="1201"/>
      <c r="C52" s="314">
        <f>+SUM(C40:C44,C47:C51)</f>
        <v>0</v>
      </c>
      <c r="D52" s="315">
        <f t="shared" ref="D52:I52" si="6">+SUM(D40:D44,D47:D51)</f>
        <v>0</v>
      </c>
      <c r="E52" s="315">
        <f t="shared" si="6"/>
        <v>0</v>
      </c>
      <c r="F52" s="316">
        <f t="shared" si="6"/>
        <v>0</v>
      </c>
      <c r="G52" s="318">
        <f t="shared" si="6"/>
        <v>0</v>
      </c>
      <c r="H52" s="315">
        <f t="shared" si="6"/>
        <v>0</v>
      </c>
      <c r="I52" s="315">
        <f t="shared" si="6"/>
        <v>0</v>
      </c>
      <c r="J52" s="317">
        <f>+SUM(J40:J44,J47:J51)</f>
        <v>0</v>
      </c>
    </row>
    <row r="53" spans="1:10" ht="44.25" customHeight="1" thickBot="1" x14ac:dyDescent="0.3">
      <c r="A53" s="189"/>
      <c r="B53" s="190"/>
      <c r="C53" s="209"/>
      <c r="D53" s="209"/>
      <c r="E53" s="209"/>
      <c r="F53" s="210"/>
      <c r="G53" s="209"/>
      <c r="H53" s="209"/>
      <c r="I53" s="209"/>
      <c r="J53" s="209"/>
    </row>
    <row r="54" spans="1:10" ht="15" customHeight="1" thickTop="1" thickBot="1" x14ac:dyDescent="0.3">
      <c r="A54" s="1213" t="s">
        <v>136</v>
      </c>
      <c r="B54" s="1214"/>
      <c r="C54" s="987">
        <f>+SUM(C14,C32,C52)</f>
        <v>0</v>
      </c>
      <c r="D54" s="988">
        <f t="shared" ref="D54:J54" si="7">+SUM(D14,D32,D52)</f>
        <v>0</v>
      </c>
      <c r="E54" s="988">
        <f t="shared" si="7"/>
        <v>0</v>
      </c>
      <c r="F54" s="989">
        <f t="shared" si="7"/>
        <v>0</v>
      </c>
      <c r="G54" s="990">
        <f t="shared" si="7"/>
        <v>0</v>
      </c>
      <c r="H54" s="988">
        <f t="shared" si="7"/>
        <v>0</v>
      </c>
      <c r="I54" s="988">
        <f t="shared" si="7"/>
        <v>0</v>
      </c>
      <c r="J54" s="991">
        <f t="shared" si="7"/>
        <v>0</v>
      </c>
    </row>
    <row r="55" spans="1:10" ht="5.25" customHeight="1" x14ac:dyDescent="0.25">
      <c r="A55" s="189"/>
      <c r="B55" s="190"/>
      <c r="C55" s="209"/>
      <c r="D55" s="209"/>
      <c r="E55" s="209"/>
      <c r="F55" s="210"/>
      <c r="G55" s="209"/>
      <c r="H55" s="209"/>
      <c r="I55" s="209"/>
      <c r="J55" s="209"/>
    </row>
    <row r="56" spans="1:10" x14ac:dyDescent="0.25">
      <c r="A56" s="193" t="s">
        <v>159</v>
      </c>
      <c r="B56" s="219" t="s">
        <v>155</v>
      </c>
      <c r="C56" s="40"/>
      <c r="D56" s="40"/>
      <c r="E56" s="40"/>
      <c r="F56" s="41"/>
      <c r="G56" s="42"/>
      <c r="H56" s="40"/>
      <c r="I56" s="40"/>
      <c r="J56" s="40"/>
    </row>
    <row r="57" spans="1:10" x14ac:dyDescent="0.25">
      <c r="A57" s="193" t="s">
        <v>157</v>
      </c>
      <c r="B57" s="219" t="s">
        <v>156</v>
      </c>
      <c r="C57" s="40"/>
      <c r="D57" s="220">
        <f>+C58</f>
        <v>0</v>
      </c>
      <c r="E57" s="220">
        <f t="shared" ref="E57:J57" si="8">+D58</f>
        <v>0</v>
      </c>
      <c r="F57" s="221">
        <f t="shared" si="8"/>
        <v>0</v>
      </c>
      <c r="G57" s="222">
        <f t="shared" si="8"/>
        <v>0</v>
      </c>
      <c r="H57" s="220">
        <f t="shared" si="8"/>
        <v>0</v>
      </c>
      <c r="I57" s="220">
        <f t="shared" si="8"/>
        <v>0</v>
      </c>
      <c r="J57" s="220">
        <f t="shared" si="8"/>
        <v>0</v>
      </c>
    </row>
    <row r="58" spans="1:10" x14ac:dyDescent="0.25">
      <c r="A58" s="193" t="s">
        <v>157</v>
      </c>
      <c r="B58" s="219" t="s">
        <v>137</v>
      </c>
      <c r="C58" s="220">
        <f>+'1.2.Balanço'!B29</f>
        <v>0</v>
      </c>
      <c r="D58" s="220">
        <f>+'1.2.Balanço'!C29</f>
        <v>0</v>
      </c>
      <c r="E58" s="220">
        <f>+'1.2.Balanço'!D29</f>
        <v>0</v>
      </c>
      <c r="F58" s="221">
        <f>+'1.2.Balanço'!E29</f>
        <v>0</v>
      </c>
      <c r="G58" s="222">
        <f>+'1.2.Balanço'!F29</f>
        <v>0</v>
      </c>
      <c r="H58" s="220">
        <f>+'1.2.Balanço'!G29</f>
        <v>0</v>
      </c>
      <c r="I58" s="220">
        <f>+'1.2.Balanço'!H29</f>
        <v>0</v>
      </c>
      <c r="J58" s="220">
        <f>+'1.2.Balanço'!I29</f>
        <v>0</v>
      </c>
    </row>
    <row r="59" spans="1:10" ht="5.25" customHeight="1" x14ac:dyDescent="0.25">
      <c r="C59" s="207"/>
      <c r="D59" s="207"/>
      <c r="E59" s="207"/>
      <c r="F59" s="207"/>
      <c r="G59" s="207"/>
      <c r="H59" s="207"/>
      <c r="I59" s="207"/>
      <c r="J59" s="207"/>
    </row>
    <row r="60" spans="1:10" x14ac:dyDescent="0.25">
      <c r="C60" s="207"/>
      <c r="D60" s="207">
        <f>+D58-D57-D54+D56</f>
        <v>0</v>
      </c>
      <c r="E60" s="207">
        <f t="shared" ref="E60:J60" si="9">+E58-E57-E54+E56</f>
        <v>0</v>
      </c>
      <c r="F60" s="207">
        <f t="shared" si="9"/>
        <v>0</v>
      </c>
      <c r="G60" s="207">
        <f t="shared" si="9"/>
        <v>0</v>
      </c>
      <c r="H60" s="207">
        <f t="shared" si="9"/>
        <v>0</v>
      </c>
      <c r="I60" s="207">
        <f t="shared" si="9"/>
        <v>0</v>
      </c>
      <c r="J60" s="207">
        <f t="shared" si="9"/>
        <v>0</v>
      </c>
    </row>
    <row r="61" spans="1:10" x14ac:dyDescent="0.25"/>
    <row r="62" spans="1:10" x14ac:dyDescent="0.25"/>
    <row r="63" spans="1:10" x14ac:dyDescent="0.25"/>
    <row r="64" spans="1:10" x14ac:dyDescent="0.25"/>
    <row r="65" x14ac:dyDescent="0.25"/>
    <row r="66" x14ac:dyDescent="0.25"/>
    <row r="67" x14ac:dyDescent="0.25"/>
  </sheetData>
  <sheetProtection sheet="1" objects="1" scenarios="1"/>
  <mergeCells count="12">
    <mergeCell ref="A14:B14"/>
    <mergeCell ref="A52:B52"/>
    <mergeCell ref="A32:B32"/>
    <mergeCell ref="A54:B54"/>
    <mergeCell ref="A16:B16"/>
    <mergeCell ref="A37:B37"/>
    <mergeCell ref="A6:B6"/>
    <mergeCell ref="C3:F3"/>
    <mergeCell ref="G3:J3"/>
    <mergeCell ref="A11:B11"/>
    <mergeCell ref="B2:C2"/>
    <mergeCell ref="D2:J2"/>
  </mergeCells>
  <phoneticPr fontId="25" type="noConversion"/>
  <conditionalFormatting sqref="C56:C57 C8:J10 C12:J13 C19:J22 C25:J31 C40:J44 C47:J51 D56:J56">
    <cfRule type="containsBlanks" dxfId="50" priority="1">
      <formula>LEN(TRIM(C8))=0</formula>
    </cfRule>
  </conditionalFormatting>
  <pageMargins left="0.25" right="0.25" top="0.75" bottom="0.75" header="0.3" footer="0.3"/>
  <pageSetup paperSize="9" orientation="landscape" r:id="rId1"/>
  <headerFooter alignWithMargins="0">
    <oddHeader>&amp;L&amp;G&amp;R
&amp;F</oddHeader>
    <oddFooter>&amp;L&amp;A&amp;C&amp;G&amp;R&amp;P/&amp;N</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CC832-83E6-4603-BF47-B36BBA72E10C}">
  <sheetPr codeName="Folha8">
    <tabColor theme="7"/>
  </sheetPr>
  <dimension ref="A1:EY72"/>
  <sheetViews>
    <sheetView view="pageLayout" zoomScaleNormal="100" workbookViewId="0">
      <selection activeCell="J8" sqref="J8:P9"/>
    </sheetView>
  </sheetViews>
  <sheetFormatPr defaultColWidth="0" defaultRowHeight="15" zeroHeight="1" x14ac:dyDescent="0.25"/>
  <cols>
    <col min="1" max="1" width="1.28515625" style="87" customWidth="1"/>
    <col min="2" max="2" width="14.7109375" style="88" customWidth="1"/>
    <col min="3" max="3" width="29" style="89" customWidth="1"/>
    <col min="4" max="4" width="37.7109375" style="89" customWidth="1"/>
    <col min="5" max="5" width="4.140625" style="90" bestFit="1" customWidth="1"/>
    <col min="6" max="7" width="3.42578125" style="90" bestFit="1" customWidth="1"/>
    <col min="8" max="8" width="4.140625" style="90" customWidth="1"/>
    <col min="9" max="9" width="1.28515625" style="87" customWidth="1"/>
    <col min="10" max="10" width="14" style="87" customWidth="1"/>
    <col min="11" max="11" width="31.5703125" style="87" customWidth="1"/>
    <col min="12" max="12" width="38.5703125" style="87" customWidth="1"/>
    <col min="13" max="13" width="3" style="87" customWidth="1"/>
    <col min="14" max="15" width="3.42578125" style="87" bestFit="1" customWidth="1"/>
    <col min="16" max="16" width="3.5703125" style="87" bestFit="1" customWidth="1"/>
    <col min="17" max="17" width="7.42578125" style="87" customWidth="1"/>
    <col min="18" max="18" width="17.140625" style="87" hidden="1" customWidth="1"/>
    <col min="19" max="19" width="16.7109375" style="87" hidden="1" customWidth="1"/>
    <col min="20" max="20" width="18.28515625" style="87" hidden="1" customWidth="1"/>
    <col min="21" max="21" width="18.7109375" style="87" hidden="1" customWidth="1"/>
    <col min="22" max="26" width="18.28515625" style="87" hidden="1" customWidth="1"/>
    <col min="27" max="35" width="17.140625" style="87" hidden="1" customWidth="1"/>
    <col min="36" max="36" width="18.28515625" style="87" hidden="1" customWidth="1"/>
    <col min="37" max="39" width="18.7109375" style="87" hidden="1" customWidth="1"/>
    <col min="40" max="40" width="17.7109375" style="87" hidden="1" customWidth="1"/>
    <col min="41" max="43" width="18.28515625" style="87" hidden="1" customWidth="1"/>
    <col min="44" max="46" width="18.7109375" style="87" hidden="1" customWidth="1"/>
    <col min="47" max="47" width="18.42578125" style="87" hidden="1" customWidth="1"/>
    <col min="48" max="48" width="18.7109375" style="87" hidden="1" customWidth="1"/>
    <col min="49" max="50" width="18.28515625" style="87" hidden="1" customWidth="1"/>
    <col min="51" max="51" width="18.7109375" style="87" hidden="1" customWidth="1"/>
    <col min="52" max="52" width="16.7109375" style="87" hidden="1" customWidth="1"/>
    <col min="53" max="59" width="17.140625" style="87" hidden="1" customWidth="1"/>
    <col min="60" max="63" width="18.28515625" style="87" hidden="1" customWidth="1"/>
    <col min="64" max="67" width="17.140625" style="87" hidden="1" customWidth="1"/>
    <col min="68" max="68" width="17.7109375" style="87" hidden="1" customWidth="1"/>
    <col min="69" max="70" width="18.28515625" style="87" hidden="1" customWidth="1"/>
    <col min="71" max="71" width="17.7109375" style="87" hidden="1" customWidth="1"/>
    <col min="72" max="72" width="18.28515625" style="87" hidden="1" customWidth="1"/>
    <col min="73" max="74" width="18.7109375" style="87" hidden="1" customWidth="1"/>
    <col min="75" max="81" width="18.28515625" style="87" hidden="1" customWidth="1"/>
    <col min="82" max="83" width="17.140625" style="87" hidden="1" customWidth="1"/>
    <col min="84" max="84" width="18.28515625" style="87" hidden="1" customWidth="1"/>
    <col min="85" max="85" width="17.7109375" style="87" hidden="1" customWidth="1"/>
    <col min="86" max="91" width="18.28515625" style="87" hidden="1" customWidth="1"/>
    <col min="92" max="94" width="18.7109375" style="87" hidden="1" customWidth="1"/>
    <col min="95" max="95" width="18.28515625" style="87" hidden="1" customWidth="1"/>
    <col min="96" max="98" width="18.7109375" style="87" hidden="1" customWidth="1"/>
    <col min="99" max="99" width="18.28515625" style="87" hidden="1" customWidth="1"/>
    <col min="100" max="100" width="18.140625" style="87" hidden="1" customWidth="1"/>
    <col min="101" max="101" width="18.7109375" style="87" hidden="1" customWidth="1"/>
    <col min="102" max="103" width="18.28515625" style="87" hidden="1" customWidth="1"/>
    <col min="104" max="104" width="17.7109375" style="87" hidden="1" customWidth="1"/>
    <col min="105" max="106" width="17.140625" style="87" hidden="1" customWidth="1"/>
    <col min="107" max="108" width="18.28515625" style="87" hidden="1" customWidth="1"/>
    <col min="109" max="110" width="18.7109375" style="87" hidden="1" customWidth="1"/>
    <col min="111" max="111" width="18.28515625" style="87" hidden="1" customWidth="1"/>
    <col min="112" max="113" width="18.7109375" style="87" hidden="1" customWidth="1"/>
    <col min="114" max="115" width="18.28515625" style="87" hidden="1" customWidth="1"/>
    <col min="116" max="118" width="18.7109375" style="87" hidden="1" customWidth="1"/>
    <col min="119" max="119" width="18.28515625" style="87" hidden="1" customWidth="1"/>
    <col min="120" max="120" width="18.7109375" style="87" hidden="1" customWidth="1"/>
    <col min="121" max="121" width="18.28515625" style="87" hidden="1" customWidth="1"/>
    <col min="122" max="122" width="17.7109375" style="87" hidden="1" customWidth="1"/>
    <col min="123" max="123" width="17.140625" style="87" hidden="1" customWidth="1"/>
    <col min="124" max="125" width="14.7109375" style="87" hidden="1" customWidth="1"/>
    <col min="126" max="127" width="15.140625" style="87" hidden="1" customWidth="1"/>
    <col min="128" max="128" width="15.42578125" style="87" hidden="1" customWidth="1"/>
    <col min="129" max="129" width="15" style="87" hidden="1" customWidth="1"/>
    <col min="130" max="130" width="13.7109375" style="87" hidden="1" customWidth="1"/>
    <col min="131" max="131" width="14.7109375" style="87" hidden="1" customWidth="1"/>
    <col min="132" max="132" width="17.140625" style="87" hidden="1" customWidth="1"/>
    <col min="133" max="133" width="18.28515625" style="87" hidden="1" customWidth="1"/>
    <col min="134" max="135" width="17.140625" style="87" hidden="1" customWidth="1"/>
    <col min="136" max="136" width="16.7109375" style="87" hidden="1" customWidth="1"/>
    <col min="137" max="147" width="17.140625" style="87" hidden="1" customWidth="1"/>
    <col min="148" max="148" width="17.7109375" style="87" hidden="1" customWidth="1"/>
    <col min="149" max="150" width="18.28515625" style="87" hidden="1" customWidth="1"/>
    <col min="151" max="151" width="17.140625" style="87" hidden="1" customWidth="1"/>
    <col min="152" max="155" width="18.28515625" style="87" hidden="1" customWidth="1"/>
    <col min="156" max="16384" width="9.140625" hidden="1"/>
  </cols>
  <sheetData>
    <row r="1" spans="1:155" x14ac:dyDescent="0.25">
      <c r="A1" s="77"/>
      <c r="B1" s="77"/>
      <c r="C1" s="1183"/>
      <c r="D1" s="1183"/>
      <c r="E1" s="1183"/>
      <c r="F1" s="1183"/>
      <c r="G1" s="1183"/>
      <c r="H1" s="1183"/>
      <c r="I1" s="1183"/>
      <c r="J1" s="1183"/>
      <c r="K1" s="1183"/>
      <c r="L1" s="77"/>
      <c r="M1" s="77"/>
      <c r="N1" s="77"/>
      <c r="O1" s="77"/>
      <c r="P1" s="77"/>
      <c r="Q1" s="77"/>
      <c r="R1" s="77"/>
      <c r="S1" s="77"/>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c r="EY1" s="1183"/>
    </row>
    <row r="2" spans="1:155" x14ac:dyDescent="0.25">
      <c r="A2" s="77"/>
      <c r="B2" s="223" t="str">
        <f>'0.ÍNDICE'!C11</f>
        <v>Análise Externa</v>
      </c>
      <c r="C2" s="1246" t="str">
        <f>+'0.ÍNDICE'!D12</f>
        <v>Macro Ambiente</v>
      </c>
      <c r="D2" s="1247"/>
      <c r="E2" s="1247"/>
      <c r="F2" s="1247"/>
      <c r="G2" s="1248"/>
      <c r="H2" s="75"/>
      <c r="I2" s="76"/>
      <c r="J2" s="223" t="str">
        <f>+B2</f>
        <v>Análise Externa</v>
      </c>
      <c r="K2" s="1246" t="str">
        <f>+C2</f>
        <v>Macro Ambiente</v>
      </c>
      <c r="L2" s="1247"/>
      <c r="M2" s="1247"/>
      <c r="N2" s="1247"/>
      <c r="O2" s="1248"/>
      <c r="P2" s="75"/>
      <c r="Q2" s="76"/>
      <c r="R2" s="76"/>
      <c r="S2" s="80"/>
      <c r="T2" s="1184"/>
      <c r="U2" s="1185"/>
      <c r="V2" s="1185"/>
      <c r="W2" s="1186"/>
      <c r="X2" s="1184"/>
      <c r="Y2" s="1185"/>
      <c r="Z2" s="1185"/>
      <c r="AA2" s="1186"/>
      <c r="AB2" s="1184"/>
      <c r="AC2" s="1185"/>
      <c r="AD2" s="1185"/>
      <c r="AE2" s="1186"/>
      <c r="AF2" s="1184"/>
      <c r="AG2" s="1185"/>
      <c r="AH2" s="1185"/>
      <c r="AI2" s="1186"/>
      <c r="AJ2" s="1184"/>
      <c r="AK2" s="1185"/>
      <c r="AL2" s="1185"/>
      <c r="AM2" s="1186"/>
      <c r="AN2" s="1184"/>
      <c r="AO2" s="1185"/>
      <c r="AP2" s="1185"/>
      <c r="AQ2" s="1186"/>
      <c r="AR2" s="1184"/>
      <c r="AS2" s="1185"/>
      <c r="AT2" s="1185"/>
      <c r="AU2" s="1186"/>
      <c r="AV2" s="1184"/>
      <c r="AW2" s="1185"/>
      <c r="AX2" s="1185"/>
      <c r="AY2" s="1186"/>
      <c r="AZ2" s="1184"/>
      <c r="BA2" s="1185"/>
      <c r="BB2" s="1185"/>
      <c r="BC2" s="1186"/>
      <c r="BD2" s="1184"/>
      <c r="BE2" s="1185"/>
      <c r="BF2" s="1185"/>
      <c r="BG2" s="1186"/>
      <c r="BH2" s="1184"/>
      <c r="BI2" s="1185"/>
      <c r="BJ2" s="1185"/>
      <c r="BK2" s="1186"/>
      <c r="BL2" s="1184"/>
      <c r="BM2" s="1185"/>
      <c r="BN2" s="1185"/>
      <c r="BO2" s="1186"/>
      <c r="BP2" s="1184"/>
      <c r="BQ2" s="1185"/>
      <c r="BR2" s="1185"/>
      <c r="BS2" s="1186"/>
      <c r="BT2" s="1184"/>
      <c r="BU2" s="1185"/>
      <c r="BV2" s="1185"/>
      <c r="BW2" s="1186"/>
      <c r="BX2" s="1184"/>
      <c r="BY2" s="1185"/>
      <c r="BZ2" s="1185"/>
      <c r="CA2" s="1186"/>
      <c r="CB2" s="1184"/>
      <c r="CC2" s="1185"/>
      <c r="CD2" s="1185"/>
      <c r="CE2" s="1186"/>
      <c r="CF2" s="1184"/>
      <c r="CG2" s="1185"/>
      <c r="CH2" s="1185"/>
      <c r="CI2" s="1186"/>
      <c r="CJ2" s="1184"/>
      <c r="CK2" s="1185"/>
      <c r="CL2" s="1185"/>
      <c r="CM2" s="1186"/>
      <c r="CN2" s="1184"/>
      <c r="CO2" s="1185"/>
      <c r="CP2" s="1185"/>
      <c r="CQ2" s="1186"/>
      <c r="CR2" s="1184"/>
      <c r="CS2" s="1185"/>
      <c r="CT2" s="1185"/>
      <c r="CU2" s="1186"/>
      <c r="CV2" s="1184"/>
      <c r="CW2" s="1185"/>
      <c r="CX2" s="1185"/>
      <c r="CY2" s="1186"/>
      <c r="CZ2" s="1184"/>
      <c r="DA2" s="1185"/>
      <c r="DB2" s="1185"/>
      <c r="DC2" s="1186"/>
      <c r="DD2" s="1184"/>
      <c r="DE2" s="1185"/>
      <c r="DF2" s="1185"/>
      <c r="DG2" s="1186"/>
      <c r="DH2" s="1184"/>
      <c r="DI2" s="1185"/>
      <c r="DJ2" s="1185"/>
      <c r="DK2" s="1186"/>
      <c r="DL2" s="1184"/>
      <c r="DM2" s="1185"/>
      <c r="DN2" s="1185"/>
      <c r="DO2" s="1186"/>
      <c r="DP2" s="1184"/>
      <c r="DQ2" s="1185"/>
      <c r="DR2" s="1185"/>
      <c r="DS2" s="1186"/>
      <c r="DT2" s="1184"/>
      <c r="DU2" s="1185"/>
      <c r="DV2" s="1185"/>
      <c r="DW2" s="1186"/>
      <c r="DX2" s="1184"/>
      <c r="DY2" s="1185"/>
      <c r="DZ2" s="1185"/>
      <c r="EA2" s="1186"/>
      <c r="EB2" s="1184"/>
      <c r="EC2" s="1185"/>
      <c r="ED2" s="1185"/>
      <c r="EE2" s="1186"/>
      <c r="EF2" s="1184"/>
      <c r="EG2" s="1185"/>
      <c r="EH2" s="1185"/>
      <c r="EI2" s="1186"/>
      <c r="EJ2" s="1184"/>
      <c r="EK2" s="1185"/>
      <c r="EL2" s="1185"/>
      <c r="EM2" s="1186"/>
      <c r="EN2" s="1184"/>
      <c r="EO2" s="1185"/>
      <c r="EP2" s="1185"/>
      <c r="EQ2" s="1186"/>
      <c r="ER2" s="1184"/>
      <c r="ES2" s="1185"/>
      <c r="ET2" s="1185"/>
      <c r="EU2" s="1186"/>
      <c r="EV2" s="1184"/>
      <c r="EW2" s="1185"/>
      <c r="EX2" s="1185"/>
      <c r="EY2" s="1186"/>
    </row>
    <row r="3" spans="1:155" ht="25.5" x14ac:dyDescent="0.35">
      <c r="A3" s="77"/>
      <c r="B3" s="1238" t="str">
        <f>+'0.ÍNDICE'!E13</f>
        <v>Análise PESTAL</v>
      </c>
      <c r="C3" s="1239"/>
      <c r="D3" s="1244" t="str">
        <f>+'1.1.Ficha Emp'!D7</f>
        <v>Empresa XPTO</v>
      </c>
      <c r="E3" s="1244"/>
      <c r="F3" s="1244"/>
      <c r="G3" s="1244"/>
      <c r="H3" s="1244"/>
      <c r="I3" s="77"/>
      <c r="J3" s="1238" t="str">
        <f>+B3</f>
        <v>Análise PESTAL</v>
      </c>
      <c r="K3" s="1239"/>
      <c r="L3" s="1257" t="s">
        <v>187</v>
      </c>
      <c r="M3" s="1257"/>
      <c r="N3" s="1257"/>
      <c r="O3" s="1257"/>
      <c r="P3" s="125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row>
    <row r="4" spans="1:155" ht="3.75" customHeight="1" x14ac:dyDescent="0.35">
      <c r="A4" s="77"/>
      <c r="B4" s="78"/>
      <c r="C4" s="78"/>
      <c r="D4" s="79"/>
      <c r="E4" s="79"/>
      <c r="F4" s="79"/>
      <c r="G4" s="79"/>
      <c r="H4" s="79"/>
      <c r="I4" s="77"/>
      <c r="J4" s="78"/>
      <c r="K4" s="78"/>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row>
    <row r="5" spans="1:155" ht="18.75" customHeight="1" x14ac:dyDescent="0.25">
      <c r="A5" s="77"/>
      <c r="B5" s="1256" t="s">
        <v>604</v>
      </c>
      <c r="C5" s="1256"/>
      <c r="D5" s="1256"/>
      <c r="E5" s="1256"/>
      <c r="F5" s="1256"/>
      <c r="G5" s="1256"/>
      <c r="H5" s="1256"/>
      <c r="I5" s="77"/>
      <c r="J5" s="1255" t="s">
        <v>605</v>
      </c>
      <c r="K5" s="1255"/>
      <c r="L5" s="1255"/>
      <c r="M5" s="1255"/>
      <c r="N5" s="1255"/>
      <c r="O5" s="1255"/>
      <c r="P5" s="1255"/>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row>
    <row r="6" spans="1:155" ht="9.75" customHeight="1" x14ac:dyDescent="0.25">
      <c r="A6" s="77"/>
      <c r="B6" s="248"/>
      <c r="C6" s="248"/>
      <c r="D6" s="248"/>
      <c r="E6" s="248"/>
      <c r="F6" s="248"/>
      <c r="G6" s="248"/>
      <c r="H6" s="248"/>
      <c r="I6" s="77"/>
      <c r="J6" s="1255"/>
      <c r="K6" s="1255"/>
      <c r="L6" s="1255"/>
      <c r="M6" s="1255"/>
      <c r="N6" s="1255"/>
      <c r="O6" s="1255"/>
      <c r="P6" s="1255"/>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row>
    <row r="7" spans="1:155" ht="8.25" customHeight="1" thickBot="1" x14ac:dyDescent="0.3">
      <c r="A7" s="77"/>
      <c r="B7" s="1224" t="s">
        <v>207</v>
      </c>
      <c r="C7" s="1224"/>
      <c r="D7" s="1224"/>
      <c r="E7" s="1224"/>
      <c r="F7" s="1224"/>
      <c r="G7" s="1224"/>
      <c r="H7" s="1224"/>
      <c r="I7" s="77"/>
      <c r="J7" s="242"/>
      <c r="K7" s="242"/>
      <c r="L7" s="242"/>
      <c r="M7" s="242"/>
      <c r="N7" s="242"/>
      <c r="O7" s="242"/>
      <c r="P7" s="242"/>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row>
    <row r="8" spans="1:155" ht="31.5" customHeight="1" x14ac:dyDescent="0.25">
      <c r="A8" s="77"/>
      <c r="B8" s="1224"/>
      <c r="C8" s="1224"/>
      <c r="D8" s="1224"/>
      <c r="E8" s="1224"/>
      <c r="F8" s="1224"/>
      <c r="G8" s="1224"/>
      <c r="H8" s="1224"/>
      <c r="I8" s="77"/>
      <c r="J8" s="1249" t="s">
        <v>659</v>
      </c>
      <c r="K8" s="1250"/>
      <c r="L8" s="1250"/>
      <c r="M8" s="1250"/>
      <c r="N8" s="1250"/>
      <c r="O8" s="1250"/>
      <c r="P8" s="1251"/>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row>
    <row r="9" spans="1:155" ht="18.75" customHeight="1" thickBot="1" x14ac:dyDescent="0.3">
      <c r="A9" s="77"/>
      <c r="B9" s="1245" t="s">
        <v>208</v>
      </c>
      <c r="C9" s="1245"/>
      <c r="D9" s="1245"/>
      <c r="E9" s="1245"/>
      <c r="F9" s="1245"/>
      <c r="G9" s="1245"/>
      <c r="H9" s="1245"/>
      <c r="I9" s="77"/>
      <c r="J9" s="1252"/>
      <c r="K9" s="1253"/>
      <c r="L9" s="1253"/>
      <c r="M9" s="1253"/>
      <c r="N9" s="1253"/>
      <c r="O9" s="1253"/>
      <c r="P9" s="1254"/>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row>
    <row r="10" spans="1:155" ht="5.25" customHeight="1" thickBot="1" x14ac:dyDescent="0.3">
      <c r="A10" s="77"/>
      <c r="B10" s="77"/>
      <c r="C10" s="81"/>
      <c r="D10" s="81"/>
      <c r="E10" s="82"/>
      <c r="F10" s="82"/>
      <c r="G10" s="82"/>
      <c r="H10" s="82"/>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row>
    <row r="11" spans="1:155" ht="19.5" thickBot="1" x14ac:dyDescent="0.35">
      <c r="A11" s="77"/>
      <c r="B11" s="1002" t="s">
        <v>168</v>
      </c>
      <c r="C11" s="1232" t="s">
        <v>173</v>
      </c>
      <c r="D11" s="1233"/>
      <c r="E11" s="234" t="s">
        <v>169</v>
      </c>
      <c r="F11" s="235" t="s">
        <v>158</v>
      </c>
      <c r="G11" s="236" t="s">
        <v>157</v>
      </c>
      <c r="H11" s="237" t="s">
        <v>170</v>
      </c>
      <c r="I11" s="83"/>
      <c r="J11" s="1002" t="s">
        <v>168</v>
      </c>
      <c r="K11" s="1232" t="s">
        <v>687</v>
      </c>
      <c r="L11" s="1233"/>
      <c r="M11" s="234" t="s">
        <v>169</v>
      </c>
      <c r="N11" s="235" t="s">
        <v>158</v>
      </c>
      <c r="O11" s="236" t="s">
        <v>157</v>
      </c>
      <c r="P11" s="237" t="s">
        <v>170</v>
      </c>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row>
    <row r="12" spans="1:155" ht="15" customHeight="1" x14ac:dyDescent="0.25">
      <c r="A12" s="77"/>
      <c r="B12" s="1215" t="s">
        <v>617</v>
      </c>
      <c r="C12" s="1240"/>
      <c r="D12" s="1241"/>
      <c r="E12" s="57"/>
      <c r="F12" s="49"/>
      <c r="G12" s="49"/>
      <c r="H12" s="50"/>
      <c r="I12" s="83"/>
      <c r="J12" s="1215" t="s">
        <v>617</v>
      </c>
      <c r="K12" s="1218" t="s">
        <v>627</v>
      </c>
      <c r="L12" s="1219"/>
      <c r="M12" s="60"/>
      <c r="N12" s="61"/>
      <c r="O12" s="61"/>
      <c r="P12" s="62" t="s">
        <v>171</v>
      </c>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row>
    <row r="13" spans="1:155" ht="15" customHeight="1" x14ac:dyDescent="0.25">
      <c r="A13" s="77"/>
      <c r="B13" s="1216"/>
      <c r="C13" s="1234"/>
      <c r="D13" s="1235"/>
      <c r="E13" s="58"/>
      <c r="F13" s="45"/>
      <c r="G13" s="45"/>
      <c r="H13" s="51"/>
      <c r="I13" s="83"/>
      <c r="J13" s="1216"/>
      <c r="K13" s="1220" t="s">
        <v>174</v>
      </c>
      <c r="L13" s="1221"/>
      <c r="M13" s="63"/>
      <c r="N13" s="64"/>
      <c r="O13" s="64"/>
      <c r="P13" s="65" t="s">
        <v>171</v>
      </c>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row>
    <row r="14" spans="1:155" ht="15" customHeight="1" x14ac:dyDescent="0.25">
      <c r="A14" s="77"/>
      <c r="B14" s="1216"/>
      <c r="C14" s="1234"/>
      <c r="D14" s="1235"/>
      <c r="E14" s="58"/>
      <c r="F14" s="45"/>
      <c r="G14" s="45"/>
      <c r="H14" s="51"/>
      <c r="I14" s="83"/>
      <c r="J14" s="1216"/>
      <c r="K14" s="1220" t="s">
        <v>607</v>
      </c>
      <c r="L14" s="1221"/>
      <c r="M14" s="63"/>
      <c r="N14" s="64"/>
      <c r="O14" s="64" t="s">
        <v>171</v>
      </c>
      <c r="P14" s="65"/>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row>
    <row r="15" spans="1:155" x14ac:dyDescent="0.25">
      <c r="A15" s="77"/>
      <c r="B15" s="1216"/>
      <c r="C15" s="1234"/>
      <c r="D15" s="1235"/>
      <c r="E15" s="58"/>
      <c r="F15" s="45"/>
      <c r="G15" s="45"/>
      <c r="H15" s="51"/>
      <c r="I15" s="83"/>
      <c r="J15" s="1216"/>
      <c r="K15" s="1220" t="s">
        <v>244</v>
      </c>
      <c r="L15" s="1221"/>
      <c r="M15" s="63"/>
      <c r="N15" s="64" t="s">
        <v>171</v>
      </c>
      <c r="O15" s="64"/>
      <c r="P15" s="65"/>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row>
    <row r="16" spans="1:155" x14ac:dyDescent="0.25">
      <c r="A16" s="77"/>
      <c r="B16" s="1230"/>
      <c r="C16" s="1234"/>
      <c r="D16" s="1235"/>
      <c r="E16" s="58"/>
      <c r="F16" s="45"/>
      <c r="G16" s="45"/>
      <c r="H16" s="51"/>
      <c r="I16" s="83"/>
      <c r="J16" s="1230"/>
      <c r="K16" s="1220" t="s">
        <v>606</v>
      </c>
      <c r="L16" s="1221"/>
      <c r="M16" s="63"/>
      <c r="N16" s="64" t="s">
        <v>171</v>
      </c>
      <c r="O16" s="64"/>
      <c r="P16" s="65"/>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row>
    <row r="17" spans="1:155" x14ac:dyDescent="0.25">
      <c r="A17" s="77"/>
      <c r="B17" s="1230"/>
      <c r="C17" s="1234"/>
      <c r="D17" s="1235"/>
      <c r="E17" s="58"/>
      <c r="F17" s="45"/>
      <c r="G17" s="45"/>
      <c r="H17" s="51"/>
      <c r="I17" s="83"/>
      <c r="J17" s="1230"/>
      <c r="K17" s="1220" t="s">
        <v>180</v>
      </c>
      <c r="L17" s="1221"/>
      <c r="M17" s="63" t="s">
        <v>171</v>
      </c>
      <c r="N17" s="64"/>
      <c r="O17" s="64"/>
      <c r="P17" s="65"/>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row>
    <row r="18" spans="1:155" ht="15" customHeight="1" x14ac:dyDescent="0.25">
      <c r="A18" s="77"/>
      <c r="B18" s="1230"/>
      <c r="C18" s="1234"/>
      <c r="D18" s="1235"/>
      <c r="E18" s="58"/>
      <c r="F18" s="45"/>
      <c r="G18" s="45"/>
      <c r="H18" s="51"/>
      <c r="I18" s="83"/>
      <c r="J18" s="1230"/>
      <c r="K18" s="1220" t="s">
        <v>179</v>
      </c>
      <c r="L18" s="1221"/>
      <c r="M18" s="63"/>
      <c r="N18" s="64" t="s">
        <v>171</v>
      </c>
      <c r="O18" s="64"/>
      <c r="P18" s="65"/>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row>
    <row r="19" spans="1:155" ht="15.75" thickBot="1" x14ac:dyDescent="0.3">
      <c r="A19" s="77"/>
      <c r="B19" s="1217"/>
      <c r="C19" s="1242"/>
      <c r="D19" s="1243"/>
      <c r="E19" s="59"/>
      <c r="F19" s="52"/>
      <c r="G19" s="52"/>
      <c r="H19" s="53"/>
      <c r="I19" s="84"/>
      <c r="J19" s="1217"/>
      <c r="K19" s="1222" t="s">
        <v>608</v>
      </c>
      <c r="L19" s="1223"/>
      <c r="M19" s="66"/>
      <c r="N19" s="67"/>
      <c r="O19" s="67" t="s">
        <v>171</v>
      </c>
      <c r="P19" s="68"/>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row>
    <row r="20" spans="1:155" ht="15" customHeight="1" x14ac:dyDescent="0.25">
      <c r="A20" s="77"/>
      <c r="B20" s="1215" t="s">
        <v>618</v>
      </c>
      <c r="C20" s="1236"/>
      <c r="D20" s="1237"/>
      <c r="E20" s="57"/>
      <c r="F20" s="49"/>
      <c r="G20" s="49"/>
      <c r="H20" s="50"/>
      <c r="I20" s="84"/>
      <c r="J20" s="1215" t="s">
        <v>618</v>
      </c>
      <c r="K20" s="1218" t="s">
        <v>611</v>
      </c>
      <c r="L20" s="1219"/>
      <c r="M20" s="60"/>
      <c r="N20" s="61"/>
      <c r="O20" s="64"/>
      <c r="P20" s="62" t="s">
        <v>171</v>
      </c>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row>
    <row r="21" spans="1:155" ht="15" customHeight="1" x14ac:dyDescent="0.25">
      <c r="A21" s="77"/>
      <c r="B21" s="1216"/>
      <c r="C21" s="1227"/>
      <c r="D21" s="1228"/>
      <c r="E21" s="58"/>
      <c r="F21" s="45"/>
      <c r="G21" s="45"/>
      <c r="H21" s="51"/>
      <c r="I21" s="84"/>
      <c r="J21" s="1216"/>
      <c r="K21" s="1225" t="s">
        <v>609</v>
      </c>
      <c r="L21" s="1226"/>
      <c r="M21" s="63"/>
      <c r="N21" s="64" t="s">
        <v>171</v>
      </c>
      <c r="P21" s="65"/>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row>
    <row r="22" spans="1:155" x14ac:dyDescent="0.25">
      <c r="A22" s="77"/>
      <c r="B22" s="1216"/>
      <c r="C22" s="1234"/>
      <c r="D22" s="1235"/>
      <c r="E22" s="58"/>
      <c r="F22" s="45"/>
      <c r="G22" s="45"/>
      <c r="H22" s="51"/>
      <c r="I22" s="84"/>
      <c r="J22" s="1216"/>
      <c r="K22" s="1220" t="s">
        <v>612</v>
      </c>
      <c r="L22" s="1221"/>
      <c r="M22" s="63" t="s">
        <v>171</v>
      </c>
      <c r="N22" s="64"/>
      <c r="O22" s="64"/>
      <c r="P22" s="65"/>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row>
    <row r="23" spans="1:155" ht="15" customHeight="1" x14ac:dyDescent="0.25">
      <c r="A23" s="77"/>
      <c r="B23" s="1216"/>
      <c r="C23" s="1234"/>
      <c r="D23" s="1235"/>
      <c r="E23" s="58"/>
      <c r="F23" s="45"/>
      <c r="G23" s="45"/>
      <c r="H23" s="51"/>
      <c r="I23" s="84"/>
      <c r="J23" s="1216"/>
      <c r="K23" s="1220" t="s">
        <v>610</v>
      </c>
      <c r="L23" s="1221"/>
      <c r="M23" s="63"/>
      <c r="N23" s="64" t="s">
        <v>171</v>
      </c>
      <c r="O23" s="64"/>
      <c r="P23" s="65"/>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row>
    <row r="24" spans="1:155" ht="15" customHeight="1" x14ac:dyDescent="0.25">
      <c r="A24" s="77"/>
      <c r="B24" s="1230"/>
      <c r="C24" s="1234"/>
      <c r="D24" s="1235"/>
      <c r="E24" s="58"/>
      <c r="F24" s="45"/>
      <c r="G24" s="45"/>
      <c r="H24" s="51"/>
      <c r="I24" s="83"/>
      <c r="J24" s="1230"/>
      <c r="K24" s="1220" t="s">
        <v>178</v>
      </c>
      <c r="L24" s="1221"/>
      <c r="M24" s="63" t="s">
        <v>171</v>
      </c>
      <c r="N24" s="64"/>
      <c r="O24" s="64"/>
      <c r="P24" s="65"/>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row>
    <row r="25" spans="1:155" x14ac:dyDescent="0.25">
      <c r="A25" s="77"/>
      <c r="B25" s="1230"/>
      <c r="C25" s="1234"/>
      <c r="D25" s="1235"/>
      <c r="E25" s="58"/>
      <c r="F25" s="46"/>
      <c r="G25" s="46"/>
      <c r="H25" s="54"/>
      <c r="I25" s="83"/>
      <c r="J25" s="1230"/>
      <c r="K25" s="1220" t="s">
        <v>327</v>
      </c>
      <c r="L25" s="1221"/>
      <c r="M25" s="63" t="s">
        <v>171</v>
      </c>
      <c r="N25" s="64"/>
      <c r="O25" s="64"/>
      <c r="P25" s="65"/>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row>
    <row r="26" spans="1:155" x14ac:dyDescent="0.25">
      <c r="A26" s="77"/>
      <c r="B26" s="1230"/>
      <c r="C26" s="1234"/>
      <c r="D26" s="1235"/>
      <c r="E26" s="58"/>
      <c r="F26" s="46"/>
      <c r="G26" s="46"/>
      <c r="H26" s="54"/>
      <c r="I26" s="83"/>
      <c r="J26" s="1230"/>
      <c r="K26" s="1220" t="s">
        <v>183</v>
      </c>
      <c r="L26" s="1221"/>
      <c r="M26" s="63"/>
      <c r="N26" s="64" t="s">
        <v>171</v>
      </c>
      <c r="O26" s="64"/>
      <c r="P26" s="65"/>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row>
    <row r="27" spans="1:155" ht="15" customHeight="1" thickBot="1" x14ac:dyDescent="0.3">
      <c r="A27" s="77"/>
      <c r="B27" s="1217"/>
      <c r="C27" s="1242"/>
      <c r="D27" s="1243"/>
      <c r="E27" s="59"/>
      <c r="F27" s="52"/>
      <c r="G27" s="52"/>
      <c r="H27" s="53"/>
      <c r="I27" s="83"/>
      <c r="J27" s="1217"/>
      <c r="K27" s="1222" t="s">
        <v>184</v>
      </c>
      <c r="L27" s="1223"/>
      <c r="M27" s="66" t="s">
        <v>171</v>
      </c>
      <c r="N27" s="67"/>
      <c r="O27" s="67"/>
      <c r="P27" s="68"/>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row>
    <row r="28" spans="1:155" ht="15" customHeight="1" x14ac:dyDescent="0.25">
      <c r="A28" s="77"/>
      <c r="B28" s="1215" t="s">
        <v>619</v>
      </c>
      <c r="C28" s="1236"/>
      <c r="D28" s="1237"/>
      <c r="E28" s="57"/>
      <c r="F28" s="49"/>
      <c r="G28" s="49"/>
      <c r="H28" s="50"/>
      <c r="I28" s="85"/>
      <c r="J28" s="1215" t="s">
        <v>619</v>
      </c>
      <c r="K28" s="1218" t="s">
        <v>175</v>
      </c>
      <c r="L28" s="1219"/>
      <c r="M28" s="60" t="s">
        <v>171</v>
      </c>
      <c r="N28" s="61"/>
      <c r="O28" s="61"/>
      <c r="P28" s="62"/>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row>
    <row r="29" spans="1:155" ht="15" customHeight="1" x14ac:dyDescent="0.25">
      <c r="A29" s="77"/>
      <c r="B29" s="1216"/>
      <c r="C29" s="1234"/>
      <c r="D29" s="1235"/>
      <c r="E29" s="58"/>
      <c r="F29" s="45"/>
      <c r="G29" s="45"/>
      <c r="H29" s="51"/>
      <c r="I29" s="85"/>
      <c r="J29" s="1216"/>
      <c r="K29" s="1220" t="s">
        <v>186</v>
      </c>
      <c r="L29" s="1221"/>
      <c r="M29" s="63" t="s">
        <v>171</v>
      </c>
      <c r="N29" s="64"/>
      <c r="O29" s="64"/>
      <c r="P29" s="6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row>
    <row r="30" spans="1:155" x14ac:dyDescent="0.25">
      <c r="A30" s="77"/>
      <c r="B30" s="1216"/>
      <c r="C30" s="1234"/>
      <c r="D30" s="1235"/>
      <c r="E30" s="58"/>
      <c r="F30" s="45"/>
      <c r="G30" s="45"/>
      <c r="H30" s="51"/>
      <c r="I30" s="85"/>
      <c r="J30" s="1216"/>
      <c r="K30" s="1220" t="s">
        <v>614</v>
      </c>
      <c r="L30" s="1221"/>
      <c r="M30" s="63"/>
      <c r="N30" s="64"/>
      <c r="O30" s="64"/>
      <c r="P30" s="65" t="s">
        <v>171</v>
      </c>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row>
    <row r="31" spans="1:155" ht="15" customHeight="1" x14ac:dyDescent="0.25">
      <c r="A31" s="77"/>
      <c r="B31" s="1230"/>
      <c r="C31" s="1234"/>
      <c r="D31" s="1235"/>
      <c r="E31" s="58"/>
      <c r="F31" s="45"/>
      <c r="G31" s="45"/>
      <c r="H31" s="51"/>
      <c r="I31" s="83"/>
      <c r="J31" s="1230"/>
      <c r="K31" s="1220" t="s">
        <v>613</v>
      </c>
      <c r="L31" s="1221"/>
      <c r="M31" s="63"/>
      <c r="N31" s="64"/>
      <c r="O31" s="64" t="s">
        <v>171</v>
      </c>
      <c r="P31" s="65"/>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row>
    <row r="32" spans="1:155" ht="15" customHeight="1" x14ac:dyDescent="0.25">
      <c r="A32" s="77"/>
      <c r="B32" s="1230"/>
      <c r="C32" s="1227"/>
      <c r="D32" s="1228"/>
      <c r="E32" s="58"/>
      <c r="F32" s="46"/>
      <c r="G32" s="45"/>
      <c r="H32" s="54"/>
      <c r="I32" s="83"/>
      <c r="J32" s="1230"/>
      <c r="K32" s="1225" t="s">
        <v>185</v>
      </c>
      <c r="L32" s="1226"/>
      <c r="M32" s="63"/>
      <c r="N32" s="64" t="s">
        <v>171</v>
      </c>
      <c r="O32" s="64"/>
      <c r="P32" s="65"/>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row>
    <row r="33" spans="1:155" ht="15" customHeight="1" x14ac:dyDescent="0.25">
      <c r="A33" s="77"/>
      <c r="B33" s="1231"/>
      <c r="C33" s="1087"/>
      <c r="D33" s="1088"/>
      <c r="E33" s="69"/>
      <c r="F33" s="48"/>
      <c r="G33" s="47"/>
      <c r="H33" s="74"/>
      <c r="I33" s="83"/>
      <c r="J33" s="1231"/>
      <c r="K33" s="1225" t="s">
        <v>636</v>
      </c>
      <c r="L33" s="1226"/>
      <c r="M33" s="71"/>
      <c r="N33" s="72"/>
      <c r="O33" s="72"/>
      <c r="P33" s="73" t="s">
        <v>171</v>
      </c>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row>
    <row r="34" spans="1:155" ht="15" customHeight="1" x14ac:dyDescent="0.25">
      <c r="A34" s="77"/>
      <c r="B34" s="1231"/>
      <c r="C34" s="1227"/>
      <c r="D34" s="1228"/>
      <c r="E34" s="69"/>
      <c r="F34" s="48"/>
      <c r="G34" s="47"/>
      <c r="H34" s="74"/>
      <c r="I34" s="83"/>
      <c r="J34" s="1231"/>
      <c r="K34" s="1225" t="s">
        <v>615</v>
      </c>
      <c r="L34" s="1226"/>
      <c r="M34" s="71"/>
      <c r="N34" s="72"/>
      <c r="O34" s="72"/>
      <c r="P34" s="73" t="s">
        <v>171</v>
      </c>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row>
    <row r="35" spans="1:155" ht="15" customHeight="1" thickBot="1" x14ac:dyDescent="0.3">
      <c r="A35" s="77"/>
      <c r="B35" s="1217"/>
      <c r="C35" s="1242"/>
      <c r="D35" s="1243"/>
      <c r="E35" s="59"/>
      <c r="F35" s="55"/>
      <c r="G35" s="55"/>
      <c r="H35" s="56"/>
      <c r="I35" s="83"/>
      <c r="J35" s="1217"/>
      <c r="K35" s="1222" t="s">
        <v>616</v>
      </c>
      <c r="L35" s="1223"/>
      <c r="M35" s="66"/>
      <c r="N35" s="67" t="s">
        <v>171</v>
      </c>
      <c r="O35" s="67"/>
      <c r="P35" s="68"/>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row>
    <row r="36" spans="1:155" ht="15" customHeight="1" x14ac:dyDescent="0.25">
      <c r="A36" s="77"/>
      <c r="B36" s="1215" t="s">
        <v>620</v>
      </c>
      <c r="C36" s="1236"/>
      <c r="D36" s="1237"/>
      <c r="E36" s="57"/>
      <c r="F36" s="49"/>
      <c r="G36" s="49"/>
      <c r="H36" s="50"/>
      <c r="I36" s="83"/>
      <c r="J36" s="1215" t="s">
        <v>620</v>
      </c>
      <c r="K36" s="1218" t="s">
        <v>623</v>
      </c>
      <c r="L36" s="1219"/>
      <c r="M36" s="60"/>
      <c r="N36" s="61"/>
      <c r="O36" s="61" t="s">
        <v>171</v>
      </c>
      <c r="P36" s="62"/>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row>
    <row r="37" spans="1:155" ht="15" customHeight="1" x14ac:dyDescent="0.25">
      <c r="A37" s="77"/>
      <c r="B37" s="1216"/>
      <c r="C37" s="1234"/>
      <c r="D37" s="1235"/>
      <c r="E37" s="58"/>
      <c r="F37" s="45"/>
      <c r="G37" s="45"/>
      <c r="H37" s="51"/>
      <c r="I37" s="83"/>
      <c r="J37" s="1216"/>
      <c r="K37" s="1220" t="s">
        <v>188</v>
      </c>
      <c r="L37" s="1221"/>
      <c r="M37" s="63"/>
      <c r="N37" s="64"/>
      <c r="O37" s="64" t="s">
        <v>171</v>
      </c>
      <c r="P37" s="65"/>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row>
    <row r="38" spans="1:155" x14ac:dyDescent="0.25">
      <c r="A38" s="77"/>
      <c r="B38" s="1216"/>
      <c r="C38" s="1234"/>
      <c r="D38" s="1235"/>
      <c r="E38" s="58"/>
      <c r="F38" s="45"/>
      <c r="G38" s="45"/>
      <c r="H38" s="51"/>
      <c r="I38" s="83"/>
      <c r="J38" s="1216"/>
      <c r="K38" s="1220" t="s">
        <v>624</v>
      </c>
      <c r="L38" s="1221"/>
      <c r="M38" s="63"/>
      <c r="N38" s="64" t="s">
        <v>171</v>
      </c>
      <c r="O38" s="64"/>
      <c r="P38" s="65"/>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row>
    <row r="39" spans="1:155" x14ac:dyDescent="0.25">
      <c r="A39" s="77"/>
      <c r="B39" s="1216"/>
      <c r="C39" s="1234"/>
      <c r="D39" s="1235"/>
      <c r="E39" s="58"/>
      <c r="F39" s="45"/>
      <c r="G39" s="45"/>
      <c r="H39" s="51"/>
      <c r="I39" s="83"/>
      <c r="J39" s="1216"/>
      <c r="K39" s="1220" t="s">
        <v>626</v>
      </c>
      <c r="L39" s="1221"/>
      <c r="M39" s="63"/>
      <c r="N39" s="64"/>
      <c r="O39" s="64"/>
      <c r="P39" s="65" t="s">
        <v>171</v>
      </c>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row>
    <row r="40" spans="1:155" ht="15" customHeight="1" thickBot="1" x14ac:dyDescent="0.3">
      <c r="A40" s="77"/>
      <c r="B40" s="1217"/>
      <c r="C40" s="1242"/>
      <c r="D40" s="1243"/>
      <c r="E40" s="59"/>
      <c r="F40" s="52"/>
      <c r="G40" s="52"/>
      <c r="H40" s="53"/>
      <c r="I40" s="81"/>
      <c r="J40" s="1217"/>
      <c r="K40" s="1222" t="s">
        <v>625</v>
      </c>
      <c r="L40" s="1223"/>
      <c r="M40" s="66"/>
      <c r="N40" s="67"/>
      <c r="O40" s="67" t="s">
        <v>171</v>
      </c>
      <c r="P40" s="68"/>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row>
    <row r="41" spans="1:155" ht="15" customHeight="1" x14ac:dyDescent="0.25">
      <c r="A41" s="77"/>
      <c r="B41" s="1215" t="s">
        <v>621</v>
      </c>
      <c r="C41" s="1236"/>
      <c r="D41" s="1237"/>
      <c r="E41" s="57"/>
      <c r="F41" s="49"/>
      <c r="G41" s="49"/>
      <c r="H41" s="50"/>
      <c r="I41" s="81"/>
      <c r="J41" s="1215" t="s">
        <v>621</v>
      </c>
      <c r="K41" s="1218" t="s">
        <v>172</v>
      </c>
      <c r="L41" s="1219"/>
      <c r="M41" s="60"/>
      <c r="N41" s="61" t="s">
        <v>171</v>
      </c>
      <c r="O41" s="61"/>
      <c r="P41" s="62"/>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row>
    <row r="42" spans="1:155" x14ac:dyDescent="0.25">
      <c r="A42" s="77"/>
      <c r="B42" s="1216"/>
      <c r="C42" s="1234"/>
      <c r="D42" s="1235"/>
      <c r="E42" s="58"/>
      <c r="F42" s="45"/>
      <c r="G42" s="45"/>
      <c r="H42" s="51"/>
      <c r="I42" s="81"/>
      <c r="J42" s="1216"/>
      <c r="K42" s="1220" t="s">
        <v>181</v>
      </c>
      <c r="L42" s="1221"/>
      <c r="M42" s="63"/>
      <c r="N42" s="64" t="s">
        <v>171</v>
      </c>
      <c r="O42" s="64"/>
      <c r="P42" s="65"/>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row>
    <row r="43" spans="1:155" ht="15" customHeight="1" x14ac:dyDescent="0.25">
      <c r="A43" s="77"/>
      <c r="B43" s="1216"/>
      <c r="C43" s="1234"/>
      <c r="D43" s="1235"/>
      <c r="E43" s="58"/>
      <c r="F43" s="45"/>
      <c r="G43" s="45"/>
      <c r="H43" s="51"/>
      <c r="I43" s="81"/>
      <c r="J43" s="1216"/>
      <c r="K43" s="1220" t="s">
        <v>182</v>
      </c>
      <c r="L43" s="1221"/>
      <c r="M43" s="63"/>
      <c r="N43" s="64"/>
      <c r="O43" s="64" t="s">
        <v>171</v>
      </c>
      <c r="P43" s="65"/>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row>
    <row r="44" spans="1:155" ht="15" customHeight="1" thickBot="1" x14ac:dyDescent="0.3">
      <c r="A44" s="77"/>
      <c r="B44" s="1229"/>
      <c r="C44" s="1227"/>
      <c r="D44" s="1228"/>
      <c r="E44" s="69"/>
      <c r="F44" s="47"/>
      <c r="G44" s="47"/>
      <c r="H44" s="70"/>
      <c r="I44" s="81"/>
      <c r="J44" s="1229"/>
      <c r="K44" s="1225" t="s">
        <v>189</v>
      </c>
      <c r="L44" s="1226"/>
      <c r="M44" s="71"/>
      <c r="N44" s="72"/>
      <c r="O44" s="72"/>
      <c r="P44" s="73" t="s">
        <v>171</v>
      </c>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row>
    <row r="45" spans="1:155" ht="15" customHeight="1" x14ac:dyDescent="0.25">
      <c r="A45" s="77"/>
      <c r="B45" s="1215" t="s">
        <v>622</v>
      </c>
      <c r="C45" s="1236"/>
      <c r="D45" s="1237"/>
      <c r="E45" s="57"/>
      <c r="F45" s="49"/>
      <c r="G45" s="49"/>
      <c r="H45" s="50"/>
      <c r="I45" s="81"/>
      <c r="J45" s="1215" t="s">
        <v>622</v>
      </c>
      <c r="K45" s="1218" t="s">
        <v>628</v>
      </c>
      <c r="L45" s="1219"/>
      <c r="M45" s="60"/>
      <c r="N45" s="61" t="s">
        <v>171</v>
      </c>
      <c r="O45" s="61"/>
      <c r="P45" s="62"/>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row>
    <row r="46" spans="1:155" x14ac:dyDescent="0.25">
      <c r="A46" s="77"/>
      <c r="B46" s="1216"/>
      <c r="C46" s="1234"/>
      <c r="D46" s="1235"/>
      <c r="E46" s="58"/>
      <c r="F46" s="45"/>
      <c r="G46" s="45"/>
      <c r="H46" s="51"/>
      <c r="I46" s="81"/>
      <c r="J46" s="1216"/>
      <c r="K46" s="1220" t="s">
        <v>177</v>
      </c>
      <c r="L46" s="1221"/>
      <c r="M46" s="63"/>
      <c r="N46" s="64" t="s">
        <v>171</v>
      </c>
      <c r="O46" s="64"/>
      <c r="P46" s="65"/>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row>
    <row r="47" spans="1:155" x14ac:dyDescent="0.25">
      <c r="A47" s="77"/>
      <c r="B47" s="1216"/>
      <c r="C47" s="1234"/>
      <c r="D47" s="1235"/>
      <c r="E47" s="58"/>
      <c r="F47" s="45"/>
      <c r="G47" s="45"/>
      <c r="H47" s="51"/>
      <c r="I47" s="81"/>
      <c r="J47" s="1216"/>
      <c r="K47" s="1220"/>
      <c r="L47" s="1221"/>
      <c r="M47" s="63"/>
      <c r="N47" s="64"/>
      <c r="O47" s="64"/>
      <c r="P47" s="65"/>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row>
    <row r="48" spans="1:155" ht="15.75" thickBot="1" x14ac:dyDescent="0.3">
      <c r="A48" s="77"/>
      <c r="B48" s="1217"/>
      <c r="C48" s="1242"/>
      <c r="D48" s="1243"/>
      <c r="E48" s="59"/>
      <c r="F48" s="52"/>
      <c r="G48" s="52"/>
      <c r="H48" s="53"/>
      <c r="I48" s="81"/>
      <c r="J48" s="1217"/>
      <c r="K48" s="1222"/>
      <c r="L48" s="1223"/>
      <c r="M48" s="66"/>
      <c r="N48" s="67"/>
      <c r="O48" s="67"/>
      <c r="P48" s="68"/>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row>
    <row r="49" spans="1:155" x14ac:dyDescent="0.25">
      <c r="A49" s="77"/>
      <c r="B49" s="1086"/>
      <c r="C49" s="1086"/>
      <c r="D49" s="1086"/>
      <c r="E49" s="1086"/>
      <c r="F49" s="1086"/>
      <c r="G49" s="1086"/>
      <c r="H49" s="1086"/>
      <c r="I49" s="81"/>
      <c r="J49" s="1086"/>
      <c r="K49" s="228"/>
      <c r="L49" s="228"/>
      <c r="M49" s="227"/>
      <c r="N49" s="227"/>
      <c r="O49" s="227"/>
      <c r="P49" s="227"/>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row>
    <row r="50" spans="1:155" x14ac:dyDescent="0.25">
      <c r="A50" s="77"/>
      <c r="B50" s="1086"/>
      <c r="C50" s="1086"/>
      <c r="D50" s="1086"/>
      <c r="E50" s="1086"/>
      <c r="F50" s="1086"/>
      <c r="G50" s="1086"/>
      <c r="H50" s="1086"/>
      <c r="I50" s="81"/>
      <c r="J50" s="1086"/>
      <c r="K50" s="228"/>
      <c r="L50" s="228"/>
      <c r="M50" s="227"/>
      <c r="N50" s="227"/>
      <c r="O50" s="227"/>
      <c r="P50" s="227"/>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row>
    <row r="51" spans="1:155" x14ac:dyDescent="0.25">
      <c r="A51" s="77"/>
      <c r="B51" s="77"/>
      <c r="C51" s="81"/>
      <c r="D51" s="81"/>
      <c r="E51" s="82"/>
      <c r="F51" s="82"/>
      <c r="G51" s="82"/>
      <c r="H51" s="82"/>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row>
    <row r="52" spans="1:155" x14ac:dyDescent="0.25">
      <c r="A52" s="77"/>
      <c r="B52" s="77"/>
      <c r="C52" s="81"/>
      <c r="D52" s="81"/>
      <c r="E52" s="82"/>
      <c r="F52" s="82"/>
      <c r="G52" s="82"/>
      <c r="H52" s="82"/>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row>
    <row r="53" spans="1:155" x14ac:dyDescent="0.25">
      <c r="A53" s="77"/>
      <c r="B53" s="77"/>
      <c r="C53" s="81"/>
      <c r="D53" s="81"/>
      <c r="E53" s="82"/>
      <c r="F53" s="82"/>
      <c r="G53" s="82"/>
      <c r="H53" s="82"/>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row>
    <row r="54" spans="1:155" hidden="1" x14ac:dyDescent="0.25">
      <c r="A54" s="77"/>
      <c r="B54" s="77"/>
      <c r="C54" s="81"/>
      <c r="D54" s="81"/>
      <c r="E54" s="82"/>
      <c r="F54" s="82"/>
      <c r="G54" s="82"/>
      <c r="H54" s="82"/>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row>
    <row r="55" spans="1:155" hidden="1" x14ac:dyDescent="0.25">
      <c r="A55" s="77"/>
      <c r="B55" s="77"/>
      <c r="C55" s="83"/>
      <c r="D55" s="83"/>
      <c r="E55" s="86"/>
      <c r="F55" s="86"/>
      <c r="G55" s="86"/>
      <c r="H55" s="86"/>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row>
    <row r="56" spans="1:155" hidden="1" x14ac:dyDescent="0.25">
      <c r="A56" s="77"/>
      <c r="B56" s="77"/>
      <c r="C56" s="81"/>
      <c r="D56" s="81"/>
      <c r="E56" s="82"/>
      <c r="F56" s="82"/>
      <c r="G56" s="82"/>
      <c r="H56" s="82"/>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row>
    <row r="57" spans="1:155" hidden="1" x14ac:dyDescent="0.25">
      <c r="A57" s="77"/>
      <c r="B57" s="77"/>
      <c r="C57" s="81"/>
      <c r="D57" s="81"/>
      <c r="E57" s="82"/>
      <c r="F57" s="82"/>
      <c r="G57" s="82"/>
      <c r="H57" s="82"/>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row>
    <row r="58" spans="1:155" hidden="1" x14ac:dyDescent="0.25">
      <c r="A58" s="77"/>
      <c r="B58" s="77"/>
      <c r="C58" s="83"/>
      <c r="D58" s="83"/>
      <c r="E58" s="86"/>
      <c r="F58" s="86"/>
      <c r="G58" s="86"/>
      <c r="H58" s="86"/>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row>
    <row r="59" spans="1:155" hidden="1" x14ac:dyDescent="0.25">
      <c r="A59" s="77"/>
      <c r="B59" s="77"/>
      <c r="C59" s="81"/>
      <c r="D59" s="81"/>
      <c r="E59" s="82"/>
      <c r="F59" s="82"/>
      <c r="G59" s="82"/>
      <c r="H59" s="82"/>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row>
    <row r="60" spans="1:155" hidden="1" x14ac:dyDescent="0.25">
      <c r="A60" s="77"/>
      <c r="B60" s="77"/>
      <c r="C60" s="81"/>
      <c r="D60" s="81"/>
      <c r="E60" s="82"/>
      <c r="F60" s="82"/>
      <c r="G60" s="82"/>
      <c r="H60" s="82"/>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row>
    <row r="61" spans="1:155" hidden="1" x14ac:dyDescent="0.25">
      <c r="A61" s="77"/>
      <c r="B61" s="77"/>
      <c r="C61" s="81"/>
      <c r="D61" s="81"/>
      <c r="E61" s="82"/>
      <c r="F61" s="82"/>
      <c r="G61" s="82"/>
      <c r="H61" s="82"/>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row>
    <row r="62" spans="1:155" hidden="1" x14ac:dyDescent="0.25">
      <c r="A62" s="77"/>
      <c r="B62" s="77"/>
      <c r="C62" s="81"/>
      <c r="D62" s="81"/>
      <c r="E62" s="82"/>
      <c r="F62" s="82"/>
      <c r="G62" s="82"/>
      <c r="H62" s="82"/>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row>
    <row r="63" spans="1:155" hidden="1" x14ac:dyDescent="0.25">
      <c r="A63" s="77"/>
      <c r="B63" s="77"/>
      <c r="C63" s="83"/>
      <c r="D63" s="83"/>
      <c r="E63" s="86"/>
      <c r="F63" s="86"/>
      <c r="G63" s="86"/>
      <c r="H63" s="86"/>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row>
    <row r="64" spans="1:155" hidden="1" x14ac:dyDescent="0.25">
      <c r="A64" s="77"/>
      <c r="B64" s="77"/>
      <c r="C64" s="81"/>
      <c r="D64" s="81"/>
      <c r="E64" s="82"/>
      <c r="F64" s="82"/>
      <c r="G64" s="82"/>
      <c r="H64" s="82"/>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row>
    <row r="65" x14ac:dyDescent="0.25"/>
    <row r="66" x14ac:dyDescent="0.25"/>
    <row r="67" x14ac:dyDescent="0.25"/>
    <row r="68" x14ac:dyDescent="0.25"/>
    <row r="69" x14ac:dyDescent="0.25"/>
    <row r="70" x14ac:dyDescent="0.25"/>
    <row r="71" x14ac:dyDescent="0.25"/>
    <row r="72" x14ac:dyDescent="0.25"/>
  </sheetData>
  <sheetProtection sheet="1" objects="1" scenarios="1"/>
  <dataConsolidate/>
  <mergeCells count="150">
    <mergeCell ref="J8:P9"/>
    <mergeCell ref="J5:P6"/>
    <mergeCell ref="EJ2:EM2"/>
    <mergeCell ref="EN2:EQ2"/>
    <mergeCell ref="ER2:EU2"/>
    <mergeCell ref="EV2:EY2"/>
    <mergeCell ref="B5:H5"/>
    <mergeCell ref="BT2:BW2"/>
    <mergeCell ref="BX2:CA2"/>
    <mergeCell ref="CB2:CE2"/>
    <mergeCell ref="EB2:EE2"/>
    <mergeCell ref="CJ2:CM2"/>
    <mergeCell ref="CN2:CQ2"/>
    <mergeCell ref="CR2:CU2"/>
    <mergeCell ref="CV2:CY2"/>
    <mergeCell ref="CZ2:DC2"/>
    <mergeCell ref="DD2:DG2"/>
    <mergeCell ref="DH2:DK2"/>
    <mergeCell ref="DL2:DO2"/>
    <mergeCell ref="DP2:DS2"/>
    <mergeCell ref="DT2:DW2"/>
    <mergeCell ref="DX2:EA2"/>
    <mergeCell ref="J3:K3"/>
    <mergeCell ref="L3:P3"/>
    <mergeCell ref="K2:O2"/>
    <mergeCell ref="ER1:EY1"/>
    <mergeCell ref="C2:G2"/>
    <mergeCell ref="T2:W2"/>
    <mergeCell ref="X2:AA2"/>
    <mergeCell ref="AB2:AE2"/>
    <mergeCell ref="AF2:AI2"/>
    <mergeCell ref="AJ2:AM2"/>
    <mergeCell ref="CV1:DC1"/>
    <mergeCell ref="DD1:DK1"/>
    <mergeCell ref="DL1:DS1"/>
    <mergeCell ref="DT1:EA1"/>
    <mergeCell ref="EB1:EI1"/>
    <mergeCell ref="EJ1:EQ1"/>
    <mergeCell ref="CF2:CI2"/>
    <mergeCell ref="AN2:AQ2"/>
    <mergeCell ref="AR2:AU2"/>
    <mergeCell ref="AV2:AY2"/>
    <mergeCell ref="AZ2:BC2"/>
    <mergeCell ref="BD2:BG2"/>
    <mergeCell ref="BH2:BK2"/>
    <mergeCell ref="BL2:BO2"/>
    <mergeCell ref="BP2:BS2"/>
    <mergeCell ref="EF2:EI2"/>
    <mergeCell ref="CN1:CU1"/>
    <mergeCell ref="C1:K1"/>
    <mergeCell ref="T1:AA1"/>
    <mergeCell ref="AB1:AI1"/>
    <mergeCell ref="AJ1:AQ1"/>
    <mergeCell ref="AR1:AY1"/>
    <mergeCell ref="AZ1:BG1"/>
    <mergeCell ref="BH1:BO1"/>
    <mergeCell ref="BP1:BW1"/>
    <mergeCell ref="BX1:CE1"/>
    <mergeCell ref="CF1:CM1"/>
    <mergeCell ref="B45:B48"/>
    <mergeCell ref="B3:C3"/>
    <mergeCell ref="C12:D12"/>
    <mergeCell ref="C11:D11"/>
    <mergeCell ref="C16:D16"/>
    <mergeCell ref="C19:D19"/>
    <mergeCell ref="C17:D17"/>
    <mergeCell ref="C18:D18"/>
    <mergeCell ref="C27:D27"/>
    <mergeCell ref="C35:D35"/>
    <mergeCell ref="C40:D40"/>
    <mergeCell ref="C48:D48"/>
    <mergeCell ref="C20:D20"/>
    <mergeCell ref="C28:D28"/>
    <mergeCell ref="C36:D36"/>
    <mergeCell ref="B12:B19"/>
    <mergeCell ref="B20:B27"/>
    <mergeCell ref="B28:B35"/>
    <mergeCell ref="B36:B40"/>
    <mergeCell ref="B41:B44"/>
    <mergeCell ref="D3:H3"/>
    <mergeCell ref="C13:D13"/>
    <mergeCell ref="C14:D14"/>
    <mergeCell ref="B9:H9"/>
    <mergeCell ref="C46:D46"/>
    <mergeCell ref="C47:D47"/>
    <mergeCell ref="C22:D22"/>
    <mergeCell ref="C23:D23"/>
    <mergeCell ref="C29:D29"/>
    <mergeCell ref="C30:D30"/>
    <mergeCell ref="C37:D37"/>
    <mergeCell ref="C15:D15"/>
    <mergeCell ref="C41:D41"/>
    <mergeCell ref="C45:D45"/>
    <mergeCell ref="C24:D24"/>
    <mergeCell ref="C25:D25"/>
    <mergeCell ref="C26:D26"/>
    <mergeCell ref="C31:D31"/>
    <mergeCell ref="C38:D38"/>
    <mergeCell ref="C39:D39"/>
    <mergeCell ref="C42:D42"/>
    <mergeCell ref="C43:D43"/>
    <mergeCell ref="K11:L11"/>
    <mergeCell ref="J12:J19"/>
    <mergeCell ref="K12:L12"/>
    <mergeCell ref="K13:L13"/>
    <mergeCell ref="K14:L14"/>
    <mergeCell ref="K16:L16"/>
    <mergeCell ref="K17:L17"/>
    <mergeCell ref="K18:L18"/>
    <mergeCell ref="K19:L19"/>
    <mergeCell ref="K43:L43"/>
    <mergeCell ref="J20:J27"/>
    <mergeCell ref="K15:L15"/>
    <mergeCell ref="K22:L22"/>
    <mergeCell ref="K23:L23"/>
    <mergeCell ref="K24:L24"/>
    <mergeCell ref="K25:L25"/>
    <mergeCell ref="K26:L26"/>
    <mergeCell ref="K27:L27"/>
    <mergeCell ref="J28:J35"/>
    <mergeCell ref="K28:L28"/>
    <mergeCell ref="K29:L29"/>
    <mergeCell ref="K30:L30"/>
    <mergeCell ref="K31:L31"/>
    <mergeCell ref="K35:L35"/>
    <mergeCell ref="K33:L33"/>
    <mergeCell ref="J45:J48"/>
    <mergeCell ref="K45:L45"/>
    <mergeCell ref="K46:L46"/>
    <mergeCell ref="K47:L47"/>
    <mergeCell ref="K48:L48"/>
    <mergeCell ref="K20:L20"/>
    <mergeCell ref="B7:H8"/>
    <mergeCell ref="K32:L32"/>
    <mergeCell ref="C32:D32"/>
    <mergeCell ref="C21:D21"/>
    <mergeCell ref="K21:L21"/>
    <mergeCell ref="K44:L44"/>
    <mergeCell ref="C44:D44"/>
    <mergeCell ref="C34:D34"/>
    <mergeCell ref="K34:L34"/>
    <mergeCell ref="J36:J40"/>
    <mergeCell ref="K36:L36"/>
    <mergeCell ref="K37:L37"/>
    <mergeCell ref="K38:L38"/>
    <mergeCell ref="K39:L39"/>
    <mergeCell ref="K40:L40"/>
    <mergeCell ref="J41:J44"/>
    <mergeCell ref="K41:L41"/>
    <mergeCell ref="K42:L42"/>
  </mergeCells>
  <conditionalFormatting sqref="C12:H48">
    <cfRule type="containsBlanks" dxfId="49" priority="1">
      <formula>LEN(TRIM(C12))=0</formula>
    </cfRule>
  </conditionalFormatting>
  <conditionalFormatting sqref="E12:E48 M12:M50">
    <cfRule type="cellIs" dxfId="48" priority="5" operator="equal">
      <formula>"X"</formula>
    </cfRule>
  </conditionalFormatting>
  <conditionalFormatting sqref="F12:F48 N12:N50">
    <cfRule type="cellIs" dxfId="47" priority="4" operator="equal">
      <formula>"X"</formula>
    </cfRule>
  </conditionalFormatting>
  <conditionalFormatting sqref="G12:G48 O12:O20 O22:O50">
    <cfRule type="cellIs" dxfId="46" priority="3" operator="equal">
      <formula>"X"</formula>
    </cfRule>
  </conditionalFormatting>
  <conditionalFormatting sqref="H12:H48 P12:P50">
    <cfRule type="cellIs" dxfId="45" priority="2" operator="equal">
      <formula>"X"</formula>
    </cfRule>
  </conditionalFormatting>
  <dataValidations xWindow="730" yWindow="522" count="47">
    <dataValidation allowBlank="1" showInputMessage="1" showErrorMessage="1" promptTitle="Explicação" prompt="Dado que é uma empresa em expansão que vende para o setor da construção, este perfil político adequa-se aos seus interesses" sqref="P12" xr:uid="{EF7BA42B-46CA-4D44-9A48-89C9DDAE684E}"/>
    <dataValidation allowBlank="1" showInputMessage="1" showErrorMessage="1" promptTitle="Aspeto relevante Político" prompt="Ex. políticas governamentais; eleições e tendências políticas; financiamento, bolsas e iniciativas; guerras, terrorismo e conflitos; relações entre países; etc" sqref="C12:D19" xr:uid="{DB7F6A9A-D235-4FF1-A927-9616D4843F52}"/>
    <dataValidation allowBlank="1" showInputMessage="1" showErrorMessage="1" promptTitle="Aspeto relevante Económico" prompt="Ex. Tendências económicas; problemas sazonais; crescimento da indústria; taxas de importação/exportação; taxas de câmbio; economia local; tributação; inflação; preços de produção industrial; juros; etc" sqref="C20:D27" xr:uid="{C0269B9B-3721-4ED8-AD99-136134983E46}"/>
    <dataValidation allowBlank="1" showInputMessage="1" showErrorMessage="1" promptTitle="Aspeto relevante Tecnológico" prompt="Ex. Tecnologias emergentes; maturidade tecnológica; pesquisa e inovação; informação e patentes; tecnologia concorrente; etc." sqref="C36:D40" xr:uid="{5AE26B82-EFC2-4466-8597-D2049236E708}"/>
    <dataValidation allowBlank="1" showInputMessage="1" showErrorMessage="1" promptTitle="Aspeto relevante Ambiental" prompt="Ex. Poluição; sustentabilidade; gestão de resíduos; etc." sqref="C41:D44" xr:uid="{8B3A9806-2DCE-4B91-ABD5-F6015E5AFEEB}"/>
    <dataValidation allowBlank="1" showInputMessage="1" showErrorMessage="1" promptTitle="Explicação" prompt="Dado que a empresa está em crescimento e é exportadora, estes apoios beneficiam a situação da empresa" sqref="P13" xr:uid="{CA6AB2CB-40B4-435D-A948-67F6BCD7314A}"/>
    <dataValidation allowBlank="1" showInputMessage="1" showErrorMessage="1" promptTitle="Explicação" prompt="Dado o aumento dos custos energéticos, ganhos de eficiência energética são do interesse desta empresa. No entanto, por vezes o custo não compensa o benefício." sqref="O14" xr:uid="{E5EE9203-E840-4FAC-826D-A190F5C6BC0A}"/>
    <dataValidation allowBlank="1" showInputMessage="1" showErrorMessage="1" promptTitle="Explicação" prompt="A guerra na Ucrânica trouxe muita instabilidade política e económica. Este aspeto tem elevado impacto negativo na empresa a vários aspetos (energia, matérias primas, transporte, etc) " sqref="M15" xr:uid="{1548923E-AD4C-4CC7-8715-3A03804FFC7F}"/>
    <dataValidation allowBlank="1" showInputMessage="1" showErrorMessage="1" promptTitle="Explicação" prompt="A evolução do salário mínimo tem-se tornado um encargo maior para as empresas e tem tornado menos competitivo o salário médio. Desta forma terá um efeito bastante nocivo no futuro das empresas, principalmente para as que houver escassez de mão-de-obra" sqref="M17" xr:uid="{74C8323E-758F-4939-964B-AB75BC3C249A}"/>
    <dataValidation allowBlank="1" showInputMessage="1" showErrorMessage="1" promptTitle="Explicação" prompt="No contexto global, continua-se a considerar que a carga fical é elevada e má posicionada quando comparada com os restantes países europeus" sqref="N18" xr:uid="{C3C08282-AA08-46DA-AF9F-11C8EC9AAD26}"/>
    <dataValidation allowBlank="1" showInputMessage="1" showErrorMessage="1" promptTitle="Explicação" prompt="O crescimento do setor permite benefícios ao nível da expansão da rede de contactos, mercados, parcerias e em última instância, vendas" sqref="P20" xr:uid="{AACE474E-56C8-40C1-8DF2-FDAB9F26EB5A}"/>
    <dataValidation allowBlank="1" showInputMessage="1" showErrorMessage="1" promptTitle="Explicação" prompt="Espanha tem produtos semelhantes a preços, em média, mais elevados que os portugueses. No entanto estão mais próximos do continente europeu e têm um melhor posicionamento do seu produto. O produto italiano continua a ser mais procurado e valorizado." sqref="N21" xr:uid="{B96FF9E1-4C30-4ED4-873C-99B9577FF717}"/>
    <dataValidation allowBlank="1" showInputMessage="1" showErrorMessage="1" promptTitle="Explicação" prompt="A crescente inflação que temos observado impacta os resultados das empresas. Nesta empresa é bastante relevante os custos de transporte, dada a sua posição exportadora." sqref="M22" xr:uid="{7D3322A8-377B-4428-A0C2-EF6F7ADCC153}"/>
    <dataValidation allowBlank="1" showInputMessage="1" showErrorMessage="1" promptTitle="Explicação" prompt="Procura-se atingir a neutralidade carbónica. Naturalmente isto pode significar uma oportunidade de diferenciação para quem for melhor sucedido, no entanto poderá também significar o surgimento de novos produtos circulares que concorrem com a pedra natural" sqref="N16" xr:uid="{39826CB3-CB17-4F3F-9203-64C7DC90C407}"/>
    <dataValidation allowBlank="1" showInputMessage="1" showErrorMessage="1" promptTitle="Explicação" prompt="Os preços de energia têm subido bastante, o que prejudica as empresas principalmente no mercado internacional. Apesar do efeito subida ser generalizado, quanto menor a dimensão da empresa, menos competitivo tende a ser o custo deste fator." sqref="M24" xr:uid="{37B55F65-C5D9-4DAC-8B02-A3FB7865B080}"/>
    <dataValidation allowBlank="1" showInputMessage="1" showErrorMessage="1" promptTitle="Explicação" prompt="A instabilidade dos preços e taxas de câmbio leva a uma dificil gestão dos recursos da empresa e respetivas decisões de investimento. Altera também a posição competitiva internacional." sqref="M25" xr:uid="{F05B4184-28FA-4404-B3F1-4E7402DFBA0A}"/>
    <dataValidation allowBlank="1" showInputMessage="1" showErrorMessage="1" promptTitle="Explicação" prompt="A tendência económica global é relativamente pessimista. Para uma empresa em expansão isto poderá ser um entrave ao crescimento e investimento" sqref="N26" xr:uid="{48ABEA6C-ABCE-4C67-95D7-6BBC142E739D}"/>
    <dataValidation allowBlank="1" showInputMessage="1" showErrorMessage="1" promptTitle="Explicação" prompt="A tendência de subida das taxas de juro sustenta uma dificuldade acrecida no acesso ao financiamento, especialmente sentida pelas PME" sqref="M27" xr:uid="{9C577A53-5A2B-4E85-BFAC-04124DD8D7C2}"/>
    <dataValidation allowBlank="1" showInputMessage="1" showErrorMessage="1" promptTitle="Explicação" prompt="O capital humano no setor está envelhecido. Isto permite uma mudança de mentalidades no setor mas uma perda muito grande em termos de know-how que nem sempre é reposto." sqref="M28" xr:uid="{BF40D073-FF88-4E4D-90BA-0DA66825A5AC}"/>
    <dataValidation allowBlank="1" showInputMessage="1" showErrorMessage="1" promptTitle="Explicação" prompt="A falta de mão-de-obra especializada e indiferenciada é um grande desafio para todo o setor, que levará a maiores custos salariais. " sqref="M29" xr:uid="{8801D235-BA1E-4576-BFD9-21E393D52EDC}"/>
    <dataValidation allowBlank="1" showInputMessage="1" showErrorMessage="1" promptTitle="Explicação" prompt="O produto oferecido por esta empresa tem uma vasta diversidade de opções em termos de aacabamento, que seguem as tendências mundiais. Enquanto assim for, a empresa será valorizada por isso." sqref="O31" xr:uid="{7528B646-31C5-48C9-9A54-BC4AC700635B}"/>
    <dataValidation allowBlank="1" showInputMessage="1" showErrorMessage="1" promptTitle="Explicação" prompt="Houve perda de rendimentos durante o covid, quer por indisponibilidade dos recursos humanos quer por bloqueio das redes de fornecimento. Esta empresa viu as suas relações comerciais estremecidas, por não conseguir cumprir os prazos de entrega" sqref="N32" xr:uid="{93AC054A-3BFC-452B-9EF4-C988B2AAFE31}"/>
    <dataValidation allowBlank="1" showInputMessage="1" showErrorMessage="1" promptTitle="Explicação" prompt="A tendência de maior percepção dos efeitos negativos associados à extração, pode dificultar a atividade, nem que seja via medidas de mitigação. Por outro lado a atividade das pedreiras acaba por ser mais controlada e regulada, conseguindo menos impacto" sqref="N35" xr:uid="{3A6BE4D4-3E1A-4045-A3B9-4A8F7E467B40}"/>
    <dataValidation allowBlank="1" showInputMessage="1" showErrorMessage="1" promptTitle="Explicação" prompt="Há cada vez mais desenvolvimentos tecnológicos que permitem oportunidades de melhoria, provocam diferenciação no mercado, e conseguem redução de custos." sqref="O36" xr:uid="{73E62BEE-6A12-491A-B977-BF9D57E10694}"/>
    <dataValidation allowBlank="1" showInputMessage="1" showErrorMessage="1" promptTitle="Explicação" prompt="Desenvolvimentos ao nível do hidrogénio verde, e outras tecnologias de produção de energia (ex.maturidade do solar) tornam-nas cada vez mais competitivas, reduzem o impacte ambiental das empresas, e melhoram a estrutura de custos das organizações." sqref="O37" xr:uid="{97F511CC-A000-4575-A732-6168EDAC9AAA}"/>
    <dataValidation allowBlank="1" showInputMessage="1" showErrorMessage="1" promptTitle="Explicação" prompt="Surgimento de novos produtos substitutos (como cerâmicos que imitam pedra) acabam por fazer concorrência ao produto desta empresa. Apesar de falarmos de produtos com caracteristicas diferentes, ambos podem ser opções válidas na escolha do consumidor." sqref="N38" xr:uid="{24589A72-1FFA-452F-B091-7728BB51D63A}"/>
    <dataValidation allowBlank="1" showInputMessage="1" showErrorMessage="1" promptTitle="Explicação" prompt="Desenvolvimentos na automação dos processos permitem minorar o impacto da escassez/valorização de mão-de-obra para além de permitir alcançar vantagens competitivas. Software como o ANIET softgeo ajudam a aumentar a eficiência e rentabilidade da extração." sqref="P39" xr:uid="{F0E2F7CE-622D-4AF0-AEE3-0597F65306C6}"/>
    <dataValidation allowBlank="1" showInputMessage="1" showErrorMessage="1" promptTitle="Explicação" prompt="A tecnologia no setor está num estado relativamente maduro, ainda assim, pequenas inovações e tendências ao nível dos acabamentos e aplicação da pedra, têm impulsionado o setor" sqref="O40" xr:uid="{D3DC37E4-DC83-4D15-834E-E61BCB44BB39}"/>
    <dataValidation allowBlank="1" showInputMessage="1" showErrorMessage="1" promptTitle="Explicação" prompt="A fiscalidade ambiental em Portugal ainda deixa muito a desejar mas no caso da extração acaba por ser mais exigente pelos possíveis impactos nas populações." sqref="N42" xr:uid="{FBF3A6C3-E0DC-4FB5-A7F5-D657FB0EE8CE}"/>
    <dataValidation allowBlank="1" showInputMessage="1" showErrorMessage="1" promptTitle="Explicação" prompt="A tendência é cada vez mais divulgar e rasterar a origem das matérias. Aqui consideramos que essa divulgação acaba por trazer vantagens ao nível de marketing para a empresa." sqref="O43" xr:uid="{2E0695A3-8809-40C2-ADF3-F527E73BD666}"/>
    <dataValidation allowBlank="1" showInputMessage="1" showErrorMessage="1" promptTitle="Explicação" prompt="Regulação industrial beneficia as empresas de um modo geral." sqref="O49:O50" xr:uid="{F3F8EE71-0C2F-47A9-8ABC-79479D51FC42}"/>
    <dataValidation allowBlank="1" showInputMessage="1" showErrorMessage="1" promptTitle="Explicação" prompt="Associações defendem os interesses da comunidade nacional, e assim tendem a ter um efeito positivo, especialmente nos setores com cariz exportador." sqref="P34" xr:uid="{56385CE6-4D9E-4E0F-94CB-0ECAC6764264}"/>
    <dataValidation allowBlank="1" showInputMessage="1" showErrorMessage="1" promptTitle="Explicação" prompt="Cada vez mais há mais informação disponível para que oriente o desenvolvimento da indústria. Isto permite decisões de investimento e um planeamento empresarial mais consciente e acertado." sqref="P44" xr:uid="{86A829A1-CECF-4953-B4B7-AC745833946F}"/>
    <dataValidation allowBlank="1" showInputMessage="1" showErrorMessage="1" promptTitle="Explicação" prompt="A disponibilização de mais solos urbanos para construção, significa maior procura deste tipo de bens" sqref="O19" xr:uid="{DEE5FF4C-F936-411F-88C2-0DD3B421F58A}"/>
    <dataValidation allowBlank="1" showInputMessage="1" showErrorMessage="1" prompt="Como esta empresa tem extração própria, os preços das matérias primas ficam mais controlados. Mas a empresa também adquire pedra natura externa para tranformação e mesmo internamente, há custos inflacionados que afetam os custos de extração" sqref="N23" xr:uid="{01F4B7CF-8492-4A98-A618-8AA10A87C857}"/>
    <dataValidation allowBlank="1" showInputMessage="1" showErrorMessage="1" promptTitle="Explicação" prompt="Entre 2020 e 2022 houve um aumento considerável da procura por estas matérias primas, devido à vontade de realização de melhorias nas habitações durante os confinamentos. Ainda se sente a densidade da procura, refletida nos periodos de espera" sqref="P30" xr:uid="{D2C0C1D8-76F3-49E1-BEA9-E4D3BD7BF619}"/>
    <dataValidation allowBlank="1" showInputMessage="1" showErrorMessage="1" promptTitle="Aspeto relevante Social" prompt="Ex. Tendências de estilo de vida; atitudes e opiniões dos consumidores; padrões de consumo; mudança de gerações; problemas éticos; crescimento populacional; etc." sqref="C28:D35" xr:uid="{7015D42C-CF66-4AC7-BABD-BF79BE5ABA9F}"/>
    <dataValidation allowBlank="1" showInputMessage="1" showErrorMessage="1" promptTitle="Explicação" prompt="Dar resposta a esta preocupação ambiental crescente significa mudanças na organização que muitas vezes intreferem nos custos sem igual retorno na valorização do produto." sqref="N41" xr:uid="{E44C20E3-86C5-4237-833F-D2A664D487FE}"/>
    <dataValidation allowBlank="1" showInputMessage="1" showErrorMessage="1" promptTitle="Explicação" prompt="Infelizmente há muitos países onde os direitos dos trabalhadores não são preservados, ponde em causa até a sua segurança. Quando isso acontece, estes concorrentes conseguem ter menores custos de produção. " sqref="N45" xr:uid="{51E628CA-513B-45BD-B04A-42D53CC2E19E}"/>
    <dataValidation allowBlank="1" showInputMessage="1" showErrorMessage="1" promptTitle="Explicação" prompt="Certificação é, por norma, uma grande vantagem na entrada em mercados estrangeiros.Como esta empresa não tem certificação, pode estar a ser desvalorizada face a concorrentes" sqref="N46" xr:uid="{C8731B0B-789D-431A-A16E-29958EC6EBAF}"/>
    <dataValidation allowBlank="1" showInputMessage="1" showErrorMessage="1" promptTitle="Aspeto relevante Legal" prompt="Ex. Diretivas da UE; legislação tecnológica; regulamentos ambientais; tendências legislativas; lei do trabalho; regulamentos fiscais; proteção do consumidor; normas industriais; etc." sqref="C45:D48" xr:uid="{5CEF8C2F-C8A6-47CE-9550-B05F81BDDB8C}"/>
    <dataValidation allowBlank="1" showInputMessage="1" showErrorMessage="1" promptTitle="(--) Preencha com um X se " prompt="aspeto com grande impacto negativo" sqref="E12:E48" xr:uid="{897BCC70-6A37-45F3-8454-B12F9D0C18E8}"/>
    <dataValidation allowBlank="1" showInputMessage="1" showErrorMessage="1" promptTitle="(-) Preencha com um X se " prompt="aspeto com algum impacto negativo" sqref="F12:F48" xr:uid="{D547C542-69BD-4F3A-A486-D51CF3F9F717}"/>
    <dataValidation allowBlank="1" showInputMessage="1" showErrorMessage="1" promptTitle="(+) Preencha com um X se" prompt="aspeto com algum impacto positivo" sqref="G12:G48" xr:uid="{03C54E1B-467A-4448-9E84-4BE97326FD57}"/>
    <dataValidation allowBlank="1" showInputMessage="1" showErrorMessage="1" promptTitle="(++) Preencha com um X se" prompt="aspeto com grande impacto positivo" sqref="H12:H48" xr:uid="{0540D32E-62D6-410D-B7E4-DF40CBE77D55}"/>
    <dataValidation allowBlank="1" showInputMessage="1" showErrorMessage="1" promptTitle="Explicação" prompt="A guerra na Ucrânica trouxe muita instabilidade política e económica, com impacto negativo principalmente nos custos. Apesar de tudo, como esta empresa não tinha relações nem com a Uncrânia nem com a Russia, não foi tão afetada como poderia ter sido." sqref="N15" xr:uid="{B2A072EB-88B1-4E38-9D62-EC8F0C96B5F7}"/>
    <dataValidation allowBlank="1" showInputMessage="1" showErrorMessage="1" promptTitle="Explicação" prompt="Sempre vai existir procura por este tipo de matérias primas. O homem gosta de construir, de restaurar, de remodelar..." sqref="P33" xr:uid="{5DEB8181-42A8-4D74-9944-D834DD30954C}"/>
  </dataValidations>
  <pageMargins left="0.25" right="0.25" top="0.75" bottom="0.75" header="0.3" footer="0.3"/>
  <pageSetup paperSize="9" orientation="portrait" r:id="rId1"/>
  <headerFooter alignWithMargins="0">
    <oddHeader>&amp;L&amp;G
&amp;R
&amp;F</oddHeader>
    <oddFooter>&amp;L&amp;A&amp;C&amp;G&amp;R&amp;P/&amp;N</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1895A-B1F9-48F3-9A23-3F0C3BD57DE1}">
  <sheetPr codeName="Folha10">
    <tabColor theme="7"/>
  </sheetPr>
  <dimension ref="A1:EY79"/>
  <sheetViews>
    <sheetView view="pageLayout" zoomScaleNormal="100" workbookViewId="0"/>
  </sheetViews>
  <sheetFormatPr defaultColWidth="0" defaultRowHeight="0" customHeight="1" zeroHeight="1" x14ac:dyDescent="0.2"/>
  <cols>
    <col min="1" max="1" width="1.28515625" style="77" customWidth="1"/>
    <col min="2" max="2" width="14.7109375" style="77" customWidth="1"/>
    <col min="3" max="3" width="29" style="77" customWidth="1"/>
    <col min="4" max="4" width="35.7109375" style="77" customWidth="1"/>
    <col min="5" max="5" width="5.5703125" style="77" bestFit="1" customWidth="1"/>
    <col min="6" max="6" width="6.7109375" style="77" customWidth="1"/>
    <col min="7" max="7" width="5.5703125" style="77" customWidth="1"/>
    <col min="8" max="8" width="0.42578125" style="77" hidden="1" customWidth="1"/>
    <col min="9" max="9" width="14" style="77" customWidth="1"/>
    <col min="10" max="10" width="30.42578125" style="77" customWidth="1"/>
    <col min="11" max="11" width="33.5703125" style="77" customWidth="1"/>
    <col min="12" max="14" width="6.28515625" style="77" customWidth="1"/>
    <col min="15" max="15" width="3.5703125" style="77" bestFit="1" customWidth="1"/>
    <col min="16" max="16" width="5" style="77" customWidth="1"/>
    <col min="17" max="17" width="17.140625" style="77" hidden="1" customWidth="1"/>
    <col min="18" max="18" width="16.7109375" style="77" hidden="1" customWidth="1"/>
    <col min="19" max="19" width="18.28515625" style="77" hidden="1" customWidth="1"/>
    <col min="20" max="20" width="18.7109375" style="77" hidden="1" customWidth="1"/>
    <col min="21" max="25" width="18.28515625" style="77" hidden="1" customWidth="1"/>
    <col min="26" max="34" width="17.140625" style="77" hidden="1" customWidth="1"/>
    <col min="35" max="35" width="18.28515625" style="77" hidden="1" customWidth="1"/>
    <col min="36" max="38" width="18.7109375" style="77" hidden="1" customWidth="1"/>
    <col min="39" max="39" width="17.7109375" style="77" hidden="1" customWidth="1"/>
    <col min="40" max="42" width="18.28515625" style="77" hidden="1" customWidth="1"/>
    <col min="43" max="45" width="18.7109375" style="77" hidden="1" customWidth="1"/>
    <col min="46" max="46" width="18.42578125" style="77" hidden="1" customWidth="1"/>
    <col min="47" max="47" width="18.7109375" style="77" hidden="1" customWidth="1"/>
    <col min="48" max="49" width="18.28515625" style="77" hidden="1" customWidth="1"/>
    <col min="50" max="50" width="18.7109375" style="77" hidden="1" customWidth="1"/>
    <col min="51" max="51" width="16.7109375" style="77" hidden="1" customWidth="1"/>
    <col min="52" max="58" width="17.140625" style="77" hidden="1" customWidth="1"/>
    <col min="59" max="62" width="18.28515625" style="77" hidden="1" customWidth="1"/>
    <col min="63" max="66" width="17.140625" style="77" hidden="1" customWidth="1"/>
    <col min="67" max="67" width="17.7109375" style="77" hidden="1" customWidth="1"/>
    <col min="68" max="69" width="18.28515625" style="77" hidden="1" customWidth="1"/>
    <col min="70" max="70" width="17.7109375" style="77" hidden="1" customWidth="1"/>
    <col min="71" max="71" width="18.28515625" style="77" hidden="1" customWidth="1"/>
    <col min="72" max="73" width="18.7109375" style="77" hidden="1" customWidth="1"/>
    <col min="74" max="80" width="18.28515625" style="77" hidden="1" customWidth="1"/>
    <col min="81" max="82" width="17.140625" style="77" hidden="1" customWidth="1"/>
    <col min="83" max="83" width="18.28515625" style="77" hidden="1" customWidth="1"/>
    <col min="84" max="84" width="17.7109375" style="77" hidden="1" customWidth="1"/>
    <col min="85" max="90" width="18.28515625" style="77" hidden="1" customWidth="1"/>
    <col min="91" max="93" width="18.7109375" style="77" hidden="1" customWidth="1"/>
    <col min="94" max="94" width="18.28515625" style="77" hidden="1" customWidth="1"/>
    <col min="95" max="97" width="18.7109375" style="77" hidden="1" customWidth="1"/>
    <col min="98" max="98" width="18.28515625" style="77" hidden="1" customWidth="1"/>
    <col min="99" max="99" width="18.140625" style="77" hidden="1" customWidth="1"/>
    <col min="100" max="100" width="18.7109375" style="77" hidden="1" customWidth="1"/>
    <col min="101" max="102" width="18.28515625" style="77" hidden="1" customWidth="1"/>
    <col min="103" max="103" width="17.7109375" style="77" hidden="1" customWidth="1"/>
    <col min="104" max="105" width="17.140625" style="77" hidden="1" customWidth="1"/>
    <col min="106" max="107" width="18.28515625" style="77" hidden="1" customWidth="1"/>
    <col min="108" max="109" width="18.7109375" style="77" hidden="1" customWidth="1"/>
    <col min="110" max="110" width="18.28515625" style="77" hidden="1" customWidth="1"/>
    <col min="111" max="112" width="18.7109375" style="77" hidden="1" customWidth="1"/>
    <col min="113" max="114" width="18.28515625" style="77" hidden="1" customWidth="1"/>
    <col min="115" max="117" width="18.7109375" style="77" hidden="1" customWidth="1"/>
    <col min="118" max="118" width="18.28515625" style="77" hidden="1" customWidth="1"/>
    <col min="119" max="119" width="18.7109375" style="77" hidden="1" customWidth="1"/>
    <col min="120" max="120" width="18.28515625" style="77" hidden="1" customWidth="1"/>
    <col min="121" max="121" width="17.7109375" style="77" hidden="1" customWidth="1"/>
    <col min="122" max="122" width="17.140625" style="77" hidden="1" customWidth="1"/>
    <col min="123" max="124" width="14.7109375" style="77" hidden="1" customWidth="1"/>
    <col min="125" max="126" width="15.140625" style="77" hidden="1" customWidth="1"/>
    <col min="127" max="127" width="15.42578125" style="77" hidden="1" customWidth="1"/>
    <col min="128" max="128" width="15" style="77" hidden="1" customWidth="1"/>
    <col min="129" max="129" width="13.7109375" style="77" hidden="1" customWidth="1"/>
    <col min="130" max="130" width="14.7109375" style="77" hidden="1" customWidth="1"/>
    <col min="131" max="131" width="17.140625" style="77" hidden="1" customWidth="1"/>
    <col min="132" max="132" width="18.28515625" style="77" hidden="1" customWidth="1"/>
    <col min="133" max="134" width="17.140625" style="77" hidden="1" customWidth="1"/>
    <col min="135" max="135" width="16.7109375" style="77" hidden="1" customWidth="1"/>
    <col min="136" max="146" width="17.140625" style="77" hidden="1" customWidth="1"/>
    <col min="147" max="147" width="17.7109375" style="77" hidden="1" customWidth="1"/>
    <col min="148" max="149" width="18.28515625" style="77" hidden="1" customWidth="1"/>
    <col min="150" max="150" width="17.140625" style="77" hidden="1" customWidth="1"/>
    <col min="151" max="155" width="18.28515625" style="77" hidden="1" customWidth="1"/>
    <col min="156" max="16384" width="9.140625" style="77" hidden="1"/>
  </cols>
  <sheetData>
    <row r="1" spans="1:154" customFormat="1" ht="13.5" customHeight="1" x14ac:dyDescent="0.25">
      <c r="A1" s="77"/>
      <c r="B1" s="77"/>
      <c r="C1" s="77"/>
      <c r="D1" s="77"/>
      <c r="E1" s="77"/>
      <c r="F1" s="77"/>
      <c r="G1" s="77"/>
      <c r="H1" s="77"/>
      <c r="I1" s="77"/>
      <c r="J1" s="77"/>
      <c r="K1" s="77"/>
      <c r="L1" s="77"/>
      <c r="M1" s="77"/>
      <c r="N1" s="77"/>
      <c r="O1" s="77"/>
      <c r="P1" s="77"/>
      <c r="Q1" s="77"/>
      <c r="R1" s="77"/>
      <c r="S1" s="1183"/>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1183"/>
      <c r="CB1" s="1183"/>
      <c r="CC1" s="1183"/>
      <c r="CD1" s="1183"/>
      <c r="CE1" s="1183"/>
      <c r="CF1" s="1183"/>
      <c r="CG1" s="1183"/>
      <c r="CH1" s="1183"/>
      <c r="CI1" s="1183"/>
      <c r="CJ1" s="1183"/>
      <c r="CK1" s="1183"/>
      <c r="CL1" s="1183"/>
      <c r="CM1" s="1183"/>
      <c r="CN1" s="1183"/>
      <c r="CO1" s="1183"/>
      <c r="CP1" s="1183"/>
      <c r="CQ1" s="1183"/>
      <c r="CR1" s="1183"/>
      <c r="CS1" s="1183"/>
      <c r="CT1" s="1183"/>
      <c r="CU1" s="1183"/>
      <c r="CV1" s="1183"/>
      <c r="CW1" s="1183"/>
      <c r="CX1" s="1183"/>
      <c r="CY1" s="1183"/>
      <c r="CZ1" s="1183"/>
      <c r="DA1" s="1183"/>
      <c r="DB1" s="1183"/>
      <c r="DC1" s="1183"/>
      <c r="DD1" s="1183"/>
      <c r="DE1" s="1183"/>
      <c r="DF1" s="1183"/>
      <c r="DG1" s="1183"/>
      <c r="DH1" s="1183"/>
      <c r="DI1" s="1183"/>
      <c r="DJ1" s="1183"/>
      <c r="DK1" s="1183"/>
      <c r="DL1" s="1183"/>
      <c r="DM1" s="1183"/>
      <c r="DN1" s="1183"/>
      <c r="DO1" s="1183"/>
      <c r="DP1" s="1183"/>
      <c r="DQ1" s="1183"/>
      <c r="DR1" s="1183"/>
      <c r="DS1" s="1183"/>
      <c r="DT1" s="1183"/>
      <c r="DU1" s="1183"/>
      <c r="DV1" s="1183"/>
      <c r="DW1" s="1183"/>
      <c r="DX1" s="1183"/>
      <c r="DY1" s="1183"/>
      <c r="DZ1" s="1183"/>
      <c r="EA1" s="1183"/>
      <c r="EB1" s="1183"/>
      <c r="EC1" s="1183"/>
      <c r="ED1" s="1183"/>
      <c r="EE1" s="1183"/>
      <c r="EF1" s="1183"/>
      <c r="EG1" s="1183"/>
      <c r="EH1" s="1183"/>
      <c r="EI1" s="1183"/>
      <c r="EJ1" s="1183"/>
      <c r="EK1" s="1183"/>
      <c r="EL1" s="1183"/>
      <c r="EM1" s="1183"/>
      <c r="EN1" s="1183"/>
      <c r="EO1" s="1183"/>
      <c r="EP1" s="1183"/>
      <c r="EQ1" s="1183"/>
      <c r="ER1" s="1183"/>
      <c r="ES1" s="1183"/>
      <c r="ET1" s="1183"/>
      <c r="EU1" s="1183"/>
      <c r="EV1" s="1183"/>
      <c r="EW1" s="1183"/>
      <c r="EX1" s="1183"/>
    </row>
    <row r="2" spans="1:154" customFormat="1" ht="16.5" customHeight="1" x14ac:dyDescent="0.25">
      <c r="A2" s="77"/>
      <c r="B2" s="223" t="str">
        <f>+'2.1.1.PESTAL'!B2</f>
        <v>Análise Externa</v>
      </c>
      <c r="C2" s="1246" t="str">
        <f>+'0.ÍNDICE'!D14</f>
        <v>Micro Ambiente</v>
      </c>
      <c r="D2" s="1247"/>
      <c r="E2" s="1247"/>
      <c r="F2" s="1247"/>
      <c r="G2" s="1248"/>
      <c r="H2" s="76"/>
      <c r="I2" s="223" t="str">
        <f>+B2</f>
        <v>Análise Externa</v>
      </c>
      <c r="J2" s="1246" t="str">
        <f>+C2</f>
        <v>Micro Ambiente</v>
      </c>
      <c r="K2" s="1247"/>
      <c r="L2" s="1247"/>
      <c r="M2" s="1247"/>
      <c r="N2" s="1248"/>
      <c r="O2" s="77"/>
      <c r="P2" s="77"/>
      <c r="Q2" s="76"/>
      <c r="R2" s="80"/>
      <c r="S2" s="1184"/>
      <c r="T2" s="1185"/>
      <c r="U2" s="1185"/>
      <c r="V2" s="1186"/>
      <c r="W2" s="1184"/>
      <c r="X2" s="1185"/>
      <c r="Y2" s="1185"/>
      <c r="Z2" s="1186"/>
      <c r="AA2" s="1184"/>
      <c r="AB2" s="1185"/>
      <c r="AC2" s="1185"/>
      <c r="AD2" s="1186"/>
      <c r="AE2" s="1184"/>
      <c r="AF2" s="1185"/>
      <c r="AG2" s="1185"/>
      <c r="AH2" s="1186"/>
      <c r="AI2" s="1184"/>
      <c r="AJ2" s="1185"/>
      <c r="AK2" s="1185"/>
      <c r="AL2" s="1186"/>
      <c r="AM2" s="1184"/>
      <c r="AN2" s="1185"/>
      <c r="AO2" s="1185"/>
      <c r="AP2" s="1186"/>
      <c r="AQ2" s="1184"/>
      <c r="AR2" s="1185"/>
      <c r="AS2" s="1185"/>
      <c r="AT2" s="1186"/>
      <c r="AU2" s="1184"/>
      <c r="AV2" s="1185"/>
      <c r="AW2" s="1185"/>
      <c r="AX2" s="1186"/>
      <c r="AY2" s="1184"/>
      <c r="AZ2" s="1185"/>
      <c r="BA2" s="1185"/>
      <c r="BB2" s="1186"/>
      <c r="BC2" s="1184"/>
      <c r="BD2" s="1185"/>
      <c r="BE2" s="1185"/>
      <c r="BF2" s="1186"/>
      <c r="BG2" s="1184"/>
      <c r="BH2" s="1185"/>
      <c r="BI2" s="1185"/>
      <c r="BJ2" s="1186"/>
      <c r="BK2" s="1184"/>
      <c r="BL2" s="1185"/>
      <c r="BM2" s="1185"/>
      <c r="BN2" s="1186"/>
      <c r="BO2" s="1184"/>
      <c r="BP2" s="1185"/>
      <c r="BQ2" s="1185"/>
      <c r="BR2" s="1186"/>
      <c r="BS2" s="1184"/>
      <c r="BT2" s="1185"/>
      <c r="BU2" s="1185"/>
      <c r="BV2" s="1186"/>
      <c r="BW2" s="1184"/>
      <c r="BX2" s="1185"/>
      <c r="BY2" s="1185"/>
      <c r="BZ2" s="1186"/>
      <c r="CA2" s="1184"/>
      <c r="CB2" s="1185"/>
      <c r="CC2" s="1185"/>
      <c r="CD2" s="1186"/>
      <c r="CE2" s="1184"/>
      <c r="CF2" s="1185"/>
      <c r="CG2" s="1185"/>
      <c r="CH2" s="1186"/>
      <c r="CI2" s="1184"/>
      <c r="CJ2" s="1185"/>
      <c r="CK2" s="1185"/>
      <c r="CL2" s="1186"/>
      <c r="CM2" s="1184"/>
      <c r="CN2" s="1185"/>
      <c r="CO2" s="1185"/>
      <c r="CP2" s="1186"/>
      <c r="CQ2" s="1184"/>
      <c r="CR2" s="1185"/>
      <c r="CS2" s="1185"/>
      <c r="CT2" s="1186"/>
      <c r="CU2" s="1184"/>
      <c r="CV2" s="1185"/>
      <c r="CW2" s="1185"/>
      <c r="CX2" s="1186"/>
      <c r="CY2" s="1184"/>
      <c r="CZ2" s="1185"/>
      <c r="DA2" s="1185"/>
      <c r="DB2" s="1186"/>
      <c r="DC2" s="1184"/>
      <c r="DD2" s="1185"/>
      <c r="DE2" s="1185"/>
      <c r="DF2" s="1186"/>
      <c r="DG2" s="1184"/>
      <c r="DH2" s="1185"/>
      <c r="DI2" s="1185"/>
      <c r="DJ2" s="1186"/>
      <c r="DK2" s="1184"/>
      <c r="DL2" s="1185"/>
      <c r="DM2" s="1185"/>
      <c r="DN2" s="1186"/>
      <c r="DO2" s="1184"/>
      <c r="DP2" s="1185"/>
      <c r="DQ2" s="1185"/>
      <c r="DR2" s="1186"/>
      <c r="DS2" s="1184"/>
      <c r="DT2" s="1185"/>
      <c r="DU2" s="1185"/>
      <c r="DV2" s="1186"/>
      <c r="DW2" s="1184"/>
      <c r="DX2" s="1185"/>
      <c r="DY2" s="1185"/>
      <c r="DZ2" s="1186"/>
      <c r="EA2" s="1184"/>
      <c r="EB2" s="1185"/>
      <c r="EC2" s="1185"/>
      <c r="ED2" s="1186"/>
      <c r="EE2" s="1184"/>
      <c r="EF2" s="1185"/>
      <c r="EG2" s="1185"/>
      <c r="EH2" s="1186"/>
      <c r="EI2" s="1184"/>
      <c r="EJ2" s="1185"/>
      <c r="EK2" s="1185"/>
      <c r="EL2" s="1186"/>
      <c r="EM2" s="1184"/>
      <c r="EN2" s="1185"/>
      <c r="EO2" s="1185"/>
      <c r="EP2" s="1186"/>
      <c r="EQ2" s="1184"/>
      <c r="ER2" s="1185"/>
      <c r="ES2" s="1185"/>
      <c r="ET2" s="1186"/>
      <c r="EU2" s="1184"/>
      <c r="EV2" s="1185"/>
      <c r="EW2" s="1185"/>
      <c r="EX2" s="1186"/>
    </row>
    <row r="3" spans="1:154" customFormat="1" ht="25.5" customHeight="1" x14ac:dyDescent="0.35">
      <c r="A3" s="77"/>
      <c r="B3" s="1238" t="str">
        <f>+'0.ÍNDICE'!E15</f>
        <v>5 forças de Porter</v>
      </c>
      <c r="C3" s="1239"/>
      <c r="D3" s="1266" t="str">
        <f>+'1.1.Ficha Emp'!D7</f>
        <v>Empresa XPTO</v>
      </c>
      <c r="E3" s="1244"/>
      <c r="F3" s="1244"/>
      <c r="G3" s="1244"/>
      <c r="H3" s="77"/>
      <c r="I3" s="1238" t="str">
        <f>+B3</f>
        <v>5 forças de Porter</v>
      </c>
      <c r="J3" s="1239"/>
      <c r="K3" s="1257" t="str">
        <f>+'2.1.1.PESTAL'!L3</f>
        <v>EXEMPLO</v>
      </c>
      <c r="L3" s="1257"/>
      <c r="M3" s="1257"/>
      <c r="N3" s="125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row>
    <row r="4" spans="1:154" customFormat="1" ht="6" customHeight="1" x14ac:dyDescent="0.35">
      <c r="A4" s="77"/>
      <c r="B4" s="78"/>
      <c r="C4" s="78"/>
      <c r="D4" s="79"/>
      <c r="E4" s="79"/>
      <c r="F4" s="79"/>
      <c r="G4" s="79"/>
      <c r="H4" s="77"/>
      <c r="I4" s="78"/>
      <c r="J4" s="78"/>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row>
    <row r="5" spans="1:154" customFormat="1" ht="18.75" customHeight="1" x14ac:dyDescent="0.25">
      <c r="A5" s="77"/>
      <c r="B5" s="1256" t="s">
        <v>629</v>
      </c>
      <c r="C5" s="1256"/>
      <c r="D5" s="1256"/>
      <c r="E5" s="1256"/>
      <c r="F5" s="1256"/>
      <c r="G5" s="1256"/>
      <c r="H5" s="1256"/>
      <c r="I5" s="1255" t="s">
        <v>204</v>
      </c>
      <c r="J5" s="1255"/>
      <c r="K5" s="1255"/>
      <c r="L5" s="1255"/>
      <c r="M5" s="1255"/>
      <c r="N5" s="1255"/>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row>
    <row r="6" spans="1:154" customFormat="1" ht="15" customHeight="1" x14ac:dyDescent="0.25">
      <c r="A6" s="77"/>
      <c r="B6" s="1303" t="s">
        <v>206</v>
      </c>
      <c r="C6" s="1303"/>
      <c r="D6" s="1303"/>
      <c r="E6" s="1303"/>
      <c r="F6" s="1303"/>
      <c r="G6" s="1303"/>
      <c r="H6" s="77"/>
      <c r="I6" s="1255"/>
      <c r="J6" s="1255"/>
      <c r="K6" s="1255"/>
      <c r="L6" s="1255"/>
      <c r="M6" s="1255"/>
      <c r="N6" s="1255"/>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row>
    <row r="7" spans="1:154" customFormat="1" ht="5.25" customHeight="1" thickBot="1" x14ac:dyDescent="0.3">
      <c r="A7" s="77"/>
      <c r="B7" s="1224"/>
      <c r="C7" s="1224"/>
      <c r="D7" s="1224"/>
      <c r="E7" s="1224"/>
      <c r="F7" s="1224"/>
      <c r="G7" s="1224"/>
      <c r="H7" s="77"/>
      <c r="I7" s="247"/>
      <c r="J7" s="247"/>
      <c r="K7" s="247"/>
      <c r="L7" s="247"/>
      <c r="M7" s="247"/>
      <c r="N7" s="24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row>
    <row r="8" spans="1:154" customFormat="1" ht="24" customHeight="1" x14ac:dyDescent="0.25">
      <c r="A8" s="77"/>
      <c r="B8" s="1224"/>
      <c r="C8" s="1224"/>
      <c r="D8" s="1224"/>
      <c r="E8" s="1224"/>
      <c r="F8" s="1224"/>
      <c r="G8" s="1224"/>
      <c r="H8" s="77"/>
      <c r="I8" s="1285" t="str">
        <f>+'2.1.1.PESTAL'!J8</f>
        <v>CENÁRIO: pequena empresa, com mais de 40 anos, do setor da pedra natural, com extração e transformação de granitos para pavimentos e revestimentos, de carácter exportador para o mercado europeu. A empresa está em crescimento,  tem produtos com acabamentos diversificados e não se encontra certificada por nenhuma norma. Em termos de clientes, estes são bastantes mas de pequena dimensão. Já os fornecedores são poucos mas grandes.</v>
      </c>
      <c r="J8" s="1286"/>
      <c r="K8" s="1286"/>
      <c r="L8" s="1286"/>
      <c r="M8" s="1286"/>
      <c r="N8" s="128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row>
    <row r="9" spans="1:154" customFormat="1" ht="48.75" customHeight="1" thickBot="1" x14ac:dyDescent="0.3">
      <c r="A9" s="77"/>
      <c r="B9" s="1245" t="str">
        <f>+'2.1.1.PESTAL'!B9</f>
        <v xml:space="preserve">            Preencha o quadro seguinte de acordo com as instruções e o exemplo à direita.</v>
      </c>
      <c r="C9" s="1245"/>
      <c r="D9" s="1245"/>
      <c r="E9" s="1245"/>
      <c r="F9" s="1245"/>
      <c r="G9" s="1245"/>
      <c r="H9" s="77"/>
      <c r="I9" s="1288"/>
      <c r="J9" s="1289"/>
      <c r="K9" s="1289"/>
      <c r="L9" s="1289"/>
      <c r="M9" s="1289"/>
      <c r="N9" s="1290"/>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row>
    <row r="10" spans="1:154" customFormat="1" ht="8.25" customHeight="1" thickBot="1" x14ac:dyDescent="0.3">
      <c r="A10" s="77"/>
      <c r="B10" s="77"/>
      <c r="C10" s="81"/>
      <c r="D10" s="81"/>
      <c r="E10" s="104"/>
      <c r="F10" s="104"/>
      <c r="G10" s="104"/>
      <c r="H10" s="81"/>
      <c r="I10" s="81"/>
      <c r="J10" s="81"/>
      <c r="K10" s="81"/>
      <c r="L10" s="81"/>
      <c r="M10" s="81"/>
      <c r="N10" s="81"/>
      <c r="O10" s="77"/>
      <c r="P10" s="77"/>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row>
    <row r="11" spans="1:154" customFormat="1" ht="13.5" customHeight="1" thickBot="1" x14ac:dyDescent="0.3">
      <c r="A11" s="77"/>
      <c r="B11" s="1258" t="s">
        <v>193</v>
      </c>
      <c r="C11" s="1260" t="s">
        <v>201</v>
      </c>
      <c r="D11" s="1261"/>
      <c r="E11" s="1264" t="s">
        <v>200</v>
      </c>
      <c r="F11" s="1264"/>
      <c r="G11" s="1265"/>
      <c r="H11" s="81"/>
      <c r="I11" s="1258" t="str">
        <f>+B11</f>
        <v>Forças</v>
      </c>
      <c r="J11" s="1260" t="str">
        <f>+C11</f>
        <v>Descrição da posição competitiva</v>
      </c>
      <c r="K11" s="1261"/>
      <c r="L11" s="1264" t="str">
        <f>+E11</f>
        <v>Nível de Risco</v>
      </c>
      <c r="M11" s="1264"/>
      <c r="N11" s="1265"/>
      <c r="O11" s="77"/>
      <c r="P11" s="77"/>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row>
    <row r="12" spans="1:154" customFormat="1" ht="13.5" customHeight="1" thickBot="1" x14ac:dyDescent="0.3">
      <c r="A12" s="77"/>
      <c r="B12" s="1259"/>
      <c r="C12" s="1262"/>
      <c r="D12" s="1263"/>
      <c r="E12" s="239" t="s">
        <v>199</v>
      </c>
      <c r="F12" s="240" t="s">
        <v>194</v>
      </c>
      <c r="G12" s="241" t="s">
        <v>196</v>
      </c>
      <c r="H12" s="226"/>
      <c r="I12" s="1259"/>
      <c r="J12" s="1262"/>
      <c r="K12" s="1263"/>
      <c r="L12" s="239" t="str">
        <f>+E12</f>
        <v>Fraco</v>
      </c>
      <c r="M12" s="240" t="str">
        <f>+F12</f>
        <v>Médio</v>
      </c>
      <c r="N12" s="241" t="str">
        <f>+G12</f>
        <v>Forte</v>
      </c>
      <c r="O12" s="77"/>
      <c r="P12" s="77"/>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row>
    <row r="13" spans="1:154" customFormat="1" ht="13.5" customHeight="1" x14ac:dyDescent="0.25">
      <c r="A13" s="77"/>
      <c r="B13" s="1271" t="s">
        <v>197</v>
      </c>
      <c r="C13" s="1275"/>
      <c r="D13" s="1276"/>
      <c r="E13" s="244"/>
      <c r="F13" s="229"/>
      <c r="G13" s="230"/>
      <c r="H13" s="226"/>
      <c r="I13" s="1277" t="s">
        <v>197</v>
      </c>
      <c r="J13" s="1281" t="s">
        <v>630</v>
      </c>
      <c r="K13" s="1282"/>
      <c r="L13" s="244"/>
      <c r="M13" s="229" t="s">
        <v>171</v>
      </c>
      <c r="N13" s="230"/>
      <c r="O13" s="77"/>
      <c r="P13" s="77"/>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row>
    <row r="14" spans="1:154" customFormat="1" ht="13.5" customHeight="1" x14ac:dyDescent="0.25">
      <c r="A14" s="77"/>
      <c r="B14" s="1272"/>
      <c r="C14" s="1269"/>
      <c r="D14" s="1270"/>
      <c r="E14" s="245"/>
      <c r="F14" s="45"/>
      <c r="G14" s="231"/>
      <c r="H14" s="226"/>
      <c r="I14" s="1278"/>
      <c r="J14" s="1283" t="s">
        <v>202</v>
      </c>
      <c r="K14" s="1284"/>
      <c r="L14" s="245" t="s">
        <v>171</v>
      </c>
      <c r="M14" s="45"/>
      <c r="N14" s="231"/>
      <c r="O14" s="77"/>
      <c r="P14" s="77"/>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row>
    <row r="15" spans="1:154" customFormat="1" ht="13.5" customHeight="1" x14ac:dyDescent="0.25">
      <c r="A15" s="77"/>
      <c r="B15" s="1272"/>
      <c r="C15" s="1269"/>
      <c r="D15" s="1270"/>
      <c r="E15" s="245"/>
      <c r="F15" s="45"/>
      <c r="G15" s="231"/>
      <c r="H15" s="226"/>
      <c r="I15" s="1278"/>
      <c r="J15" s="1283" t="s">
        <v>631</v>
      </c>
      <c r="K15" s="1284"/>
      <c r="L15" s="245"/>
      <c r="M15" s="45" t="s">
        <v>171</v>
      </c>
      <c r="N15" s="231"/>
      <c r="O15" s="77"/>
      <c r="P15" s="77"/>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row>
    <row r="16" spans="1:154" customFormat="1" ht="13.5" customHeight="1" x14ac:dyDescent="0.25">
      <c r="A16" s="77"/>
      <c r="B16" s="1272"/>
      <c r="C16" s="1269"/>
      <c r="D16" s="1270"/>
      <c r="E16" s="245"/>
      <c r="F16" s="45"/>
      <c r="G16" s="231"/>
      <c r="H16" s="226"/>
      <c r="I16" s="1278"/>
      <c r="J16" s="1283" t="s">
        <v>632</v>
      </c>
      <c r="K16" s="1284"/>
      <c r="L16" s="245" t="s">
        <v>171</v>
      </c>
      <c r="M16" s="45"/>
      <c r="N16" s="231"/>
      <c r="O16" s="77"/>
      <c r="P16" s="77"/>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row>
    <row r="17" spans="1:154" customFormat="1" ht="13.5" customHeight="1" x14ac:dyDescent="0.25">
      <c r="A17" s="77"/>
      <c r="B17" s="1273"/>
      <c r="C17" s="1269"/>
      <c r="D17" s="1270"/>
      <c r="E17" s="245"/>
      <c r="F17" s="45"/>
      <c r="G17" s="231"/>
      <c r="H17" s="226"/>
      <c r="I17" s="1279"/>
      <c r="J17" s="1283" t="s">
        <v>633</v>
      </c>
      <c r="K17" s="1284"/>
      <c r="L17" s="245"/>
      <c r="M17" s="45" t="s">
        <v>171</v>
      </c>
      <c r="N17" s="231"/>
      <c r="O17" s="77"/>
      <c r="P17" s="77"/>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row>
    <row r="18" spans="1:154" customFormat="1" ht="13.5" customHeight="1" x14ac:dyDescent="0.25">
      <c r="A18" s="77"/>
      <c r="B18" s="1273"/>
      <c r="C18" s="1269"/>
      <c r="D18" s="1270"/>
      <c r="E18" s="245"/>
      <c r="F18" s="45"/>
      <c r="G18" s="231"/>
      <c r="H18" s="226"/>
      <c r="I18" s="1279"/>
      <c r="J18" s="1283" t="s">
        <v>634</v>
      </c>
      <c r="K18" s="1284"/>
      <c r="L18" s="245"/>
      <c r="M18" s="45" t="s">
        <v>171</v>
      </c>
      <c r="N18" s="231"/>
      <c r="O18" s="77"/>
      <c r="P18" s="77"/>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row>
    <row r="19" spans="1:154" customFormat="1" ht="13.5" customHeight="1" x14ac:dyDescent="0.25">
      <c r="A19" s="77"/>
      <c r="B19" s="1273"/>
      <c r="C19" s="1269"/>
      <c r="D19" s="1270"/>
      <c r="E19" s="245"/>
      <c r="F19" s="45"/>
      <c r="G19" s="231"/>
      <c r="H19" s="226"/>
      <c r="I19" s="1279"/>
      <c r="J19" s="1283" t="s">
        <v>635</v>
      </c>
      <c r="K19" s="1284"/>
      <c r="L19" s="245" t="s">
        <v>171</v>
      </c>
      <c r="M19" s="45"/>
      <c r="N19" s="231"/>
      <c r="O19" s="77"/>
      <c r="P19" s="77"/>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row>
    <row r="20" spans="1:154" customFormat="1" ht="13.5" customHeight="1" thickBot="1" x14ac:dyDescent="0.3">
      <c r="A20" s="77"/>
      <c r="B20" s="1274"/>
      <c r="C20" s="1267"/>
      <c r="D20" s="1268"/>
      <c r="E20" s="246"/>
      <c r="F20" s="232"/>
      <c r="G20" s="233"/>
      <c r="H20" s="84"/>
      <c r="I20" s="1280"/>
      <c r="J20" s="1291" t="s">
        <v>203</v>
      </c>
      <c r="K20" s="1292"/>
      <c r="L20" s="246" t="s">
        <v>171</v>
      </c>
      <c r="M20" s="232"/>
      <c r="N20" s="233"/>
      <c r="O20" s="77"/>
      <c r="P20" s="77"/>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row>
    <row r="21" spans="1:154" customFormat="1" ht="13.5" customHeight="1" x14ac:dyDescent="0.25">
      <c r="A21" s="77"/>
      <c r="B21" s="1271" t="s">
        <v>191</v>
      </c>
      <c r="C21" s="1275"/>
      <c r="D21" s="1276"/>
      <c r="E21" s="244"/>
      <c r="F21" s="229"/>
      <c r="G21" s="230"/>
      <c r="H21" s="84"/>
      <c r="I21" s="1293" t="s">
        <v>191</v>
      </c>
      <c r="J21" s="1281" t="s">
        <v>637</v>
      </c>
      <c r="K21" s="1282"/>
      <c r="L21" s="244" t="s">
        <v>171</v>
      </c>
      <c r="M21" s="229"/>
      <c r="N21" s="230"/>
      <c r="O21" s="77"/>
      <c r="P21" s="77"/>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row>
    <row r="22" spans="1:154" customFormat="1" ht="13.5" customHeight="1" x14ac:dyDescent="0.25">
      <c r="A22" s="77"/>
      <c r="B22" s="1272"/>
      <c r="C22" s="1297"/>
      <c r="D22" s="1298"/>
      <c r="E22" s="245"/>
      <c r="F22" s="45"/>
      <c r="G22" s="231"/>
      <c r="H22" s="84"/>
      <c r="I22" s="1294"/>
      <c r="J22" s="1299" t="s">
        <v>638</v>
      </c>
      <c r="K22" s="1300"/>
      <c r="L22" s="245" t="s">
        <v>171</v>
      </c>
      <c r="M22" s="45"/>
      <c r="N22" s="231"/>
      <c r="O22" s="77"/>
      <c r="P22" s="77"/>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row>
    <row r="23" spans="1:154" customFormat="1" ht="13.5" customHeight="1" x14ac:dyDescent="0.25">
      <c r="A23" s="77"/>
      <c r="B23" s="1272"/>
      <c r="C23" s="1269"/>
      <c r="D23" s="1270"/>
      <c r="E23" s="245"/>
      <c r="F23" s="45"/>
      <c r="G23" s="231"/>
      <c r="H23" s="84"/>
      <c r="I23" s="1294"/>
      <c r="J23" s="1299" t="s">
        <v>205</v>
      </c>
      <c r="K23" s="1300"/>
      <c r="L23" s="245"/>
      <c r="M23" s="45" t="s">
        <v>171</v>
      </c>
      <c r="N23" s="231"/>
      <c r="O23" s="77"/>
      <c r="P23" s="77"/>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row>
    <row r="24" spans="1:154" customFormat="1" ht="13.5" customHeight="1" x14ac:dyDescent="0.25">
      <c r="A24" s="77"/>
      <c r="B24" s="1272"/>
      <c r="C24" s="1269"/>
      <c r="D24" s="1270"/>
      <c r="E24" s="245"/>
      <c r="F24" s="45"/>
      <c r="G24" s="231"/>
      <c r="H24" s="84"/>
      <c r="I24" s="1294"/>
      <c r="J24" s="1299" t="s">
        <v>641</v>
      </c>
      <c r="K24" s="1300"/>
      <c r="L24" s="245"/>
      <c r="M24" s="45" t="s">
        <v>171</v>
      </c>
      <c r="N24" s="231"/>
      <c r="O24" s="77"/>
      <c r="P24" s="77"/>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row>
    <row r="25" spans="1:154" customFormat="1" ht="13.5" customHeight="1" x14ac:dyDescent="0.25">
      <c r="A25" s="77"/>
      <c r="B25" s="1272"/>
      <c r="C25" s="1269"/>
      <c r="D25" s="1270"/>
      <c r="E25" s="245"/>
      <c r="F25" s="45"/>
      <c r="G25" s="231"/>
      <c r="H25" s="84"/>
      <c r="I25" s="1294"/>
      <c r="J25" s="1299" t="s">
        <v>642</v>
      </c>
      <c r="K25" s="1300"/>
      <c r="L25" s="245" t="s">
        <v>171</v>
      </c>
      <c r="M25" s="45"/>
      <c r="N25" s="231"/>
      <c r="O25" s="77"/>
      <c r="P25" s="77"/>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row>
    <row r="26" spans="1:154" customFormat="1" ht="13.5" customHeight="1" x14ac:dyDescent="0.25">
      <c r="A26" s="77"/>
      <c r="B26" s="1272"/>
      <c r="C26" s="1269"/>
      <c r="D26" s="1270"/>
      <c r="E26" s="245"/>
      <c r="F26" s="45"/>
      <c r="G26" s="231"/>
      <c r="H26" s="84"/>
      <c r="I26" s="1294"/>
      <c r="J26" s="1299"/>
      <c r="K26" s="1300"/>
      <c r="L26" s="245"/>
      <c r="M26" s="45"/>
      <c r="N26" s="231"/>
      <c r="O26" s="77"/>
      <c r="P26" s="77"/>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row>
    <row r="27" spans="1:154" customFormat="1" ht="13.5" customHeight="1" x14ac:dyDescent="0.25">
      <c r="A27" s="77"/>
      <c r="B27" s="1273"/>
      <c r="C27" s="1269"/>
      <c r="D27" s="1270"/>
      <c r="E27" s="245"/>
      <c r="F27" s="45"/>
      <c r="G27" s="231"/>
      <c r="H27" s="226"/>
      <c r="I27" s="1295"/>
      <c r="J27" s="1283"/>
      <c r="K27" s="1284"/>
      <c r="L27" s="245"/>
      <c r="M27" s="45"/>
      <c r="N27" s="231"/>
      <c r="O27" s="77"/>
      <c r="P27" s="77"/>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row>
    <row r="28" spans="1:154" customFormat="1" ht="13.5" customHeight="1" thickBot="1" x14ac:dyDescent="0.3">
      <c r="A28" s="77"/>
      <c r="B28" s="1274"/>
      <c r="C28" s="1267"/>
      <c r="D28" s="1268"/>
      <c r="E28" s="246"/>
      <c r="F28" s="232"/>
      <c r="G28" s="233"/>
      <c r="H28" s="226"/>
      <c r="I28" s="1296"/>
      <c r="J28" s="1291"/>
      <c r="K28" s="1292"/>
      <c r="L28" s="246"/>
      <c r="M28" s="232"/>
      <c r="N28" s="233"/>
      <c r="O28" s="77"/>
      <c r="P28" s="77"/>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row>
    <row r="29" spans="1:154" customFormat="1" ht="13.5" customHeight="1" x14ac:dyDescent="0.25">
      <c r="A29" s="77"/>
      <c r="B29" s="1271" t="s">
        <v>192</v>
      </c>
      <c r="C29" s="1275"/>
      <c r="D29" s="1276"/>
      <c r="E29" s="244"/>
      <c r="F29" s="229"/>
      <c r="G29" s="230"/>
      <c r="H29" s="85"/>
      <c r="I29" s="1308" t="s">
        <v>192</v>
      </c>
      <c r="J29" s="1281" t="s">
        <v>639</v>
      </c>
      <c r="K29" s="1282"/>
      <c r="L29" s="245"/>
      <c r="M29" s="229"/>
      <c r="N29" s="230" t="s">
        <v>171</v>
      </c>
      <c r="O29" s="77"/>
      <c r="P29" s="77"/>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row>
    <row r="30" spans="1:154" customFormat="1" ht="13.5" customHeight="1" x14ac:dyDescent="0.25">
      <c r="A30" s="77"/>
      <c r="B30" s="1272"/>
      <c r="C30" s="1269"/>
      <c r="D30" s="1270"/>
      <c r="E30" s="245"/>
      <c r="F30" s="45"/>
      <c r="G30" s="231"/>
      <c r="H30" s="85"/>
      <c r="I30" s="1309"/>
      <c r="J30" s="1283" t="s">
        <v>640</v>
      </c>
      <c r="K30" s="1284"/>
      <c r="L30" s="77"/>
      <c r="M30" s="45"/>
      <c r="N30" s="231" t="s">
        <v>171</v>
      </c>
      <c r="O30" s="77"/>
      <c r="P30" s="77"/>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row>
    <row r="31" spans="1:154" customFormat="1" ht="13.5" customHeight="1" x14ac:dyDescent="0.25">
      <c r="A31" s="77"/>
      <c r="B31" s="1272"/>
      <c r="C31" s="1269"/>
      <c r="D31" s="1270"/>
      <c r="E31" s="245"/>
      <c r="F31" s="45"/>
      <c r="G31" s="231"/>
      <c r="H31" s="85"/>
      <c r="I31" s="1309"/>
      <c r="J31" s="1283" t="s">
        <v>646</v>
      </c>
      <c r="K31" s="1284"/>
      <c r="L31" s="245"/>
      <c r="M31" s="45" t="s">
        <v>171</v>
      </c>
      <c r="N31" s="231"/>
      <c r="O31" s="77"/>
      <c r="P31" s="77"/>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row>
    <row r="32" spans="1:154" customFormat="1" ht="13.5" customHeight="1" x14ac:dyDescent="0.25">
      <c r="A32" s="77"/>
      <c r="B32" s="1273"/>
      <c r="C32" s="1269"/>
      <c r="D32" s="1270"/>
      <c r="E32" s="245"/>
      <c r="F32" s="45"/>
      <c r="G32" s="231"/>
      <c r="H32" s="226"/>
      <c r="I32" s="1310"/>
      <c r="J32" s="1283" t="s">
        <v>644</v>
      </c>
      <c r="K32" s="1284"/>
      <c r="L32" s="245"/>
      <c r="M32" s="45" t="s">
        <v>171</v>
      </c>
      <c r="N32" s="231"/>
      <c r="O32" s="77"/>
      <c r="P32" s="77"/>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row>
    <row r="33" spans="1:154" customFormat="1" ht="13.5" customHeight="1" x14ac:dyDescent="0.25">
      <c r="A33" s="77"/>
      <c r="B33" s="1273"/>
      <c r="C33" s="1269"/>
      <c r="D33" s="1270"/>
      <c r="E33" s="245"/>
      <c r="F33" s="45"/>
      <c r="G33" s="231"/>
      <c r="H33" s="226"/>
      <c r="I33" s="1310"/>
      <c r="J33" s="1283" t="s">
        <v>643</v>
      </c>
      <c r="K33" s="1284"/>
      <c r="L33" s="245"/>
      <c r="M33" s="45" t="s">
        <v>171</v>
      </c>
      <c r="N33" s="231"/>
      <c r="O33" s="77"/>
      <c r="P33" s="77"/>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row>
    <row r="34" spans="1:154" customFormat="1" ht="13.5" customHeight="1" x14ac:dyDescent="0.25">
      <c r="A34" s="77"/>
      <c r="B34" s="1273"/>
      <c r="C34" s="1269"/>
      <c r="D34" s="1270"/>
      <c r="E34" s="245"/>
      <c r="F34" s="45"/>
      <c r="G34" s="231"/>
      <c r="H34" s="226"/>
      <c r="I34" s="1310"/>
      <c r="J34" s="1283" t="s">
        <v>323</v>
      </c>
      <c r="K34" s="1284"/>
      <c r="L34" s="245" t="s">
        <v>171</v>
      </c>
      <c r="M34" s="45"/>
      <c r="N34" s="231"/>
      <c r="O34" s="77"/>
      <c r="P34" s="77"/>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row>
    <row r="35" spans="1:154" customFormat="1" ht="13.5" customHeight="1" x14ac:dyDescent="0.25">
      <c r="A35" s="77"/>
      <c r="B35" s="1273"/>
      <c r="C35" s="1269"/>
      <c r="D35" s="1270"/>
      <c r="E35" s="245"/>
      <c r="F35" s="45"/>
      <c r="G35" s="231"/>
      <c r="H35" s="226"/>
      <c r="I35" s="1310"/>
      <c r="J35" s="1283"/>
      <c r="K35" s="1284"/>
      <c r="L35" s="245"/>
      <c r="M35" s="45"/>
      <c r="N35" s="231"/>
      <c r="O35" s="77"/>
      <c r="P35" s="77"/>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row>
    <row r="36" spans="1:154" customFormat="1" ht="13.5" customHeight="1" thickBot="1" x14ac:dyDescent="0.3">
      <c r="A36" s="77"/>
      <c r="B36" s="1274"/>
      <c r="C36" s="1267"/>
      <c r="D36" s="1268"/>
      <c r="E36" s="246"/>
      <c r="F36" s="232"/>
      <c r="G36" s="233"/>
      <c r="H36" s="226"/>
      <c r="I36" s="1311"/>
      <c r="J36" s="1291"/>
      <c r="K36" s="1292"/>
      <c r="L36" s="246"/>
      <c r="M36" s="232"/>
      <c r="N36" s="233"/>
      <c r="O36" s="77"/>
      <c r="P36" s="77"/>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row>
    <row r="37" spans="1:154" customFormat="1" ht="13.5" customHeight="1" x14ac:dyDescent="0.25">
      <c r="A37" s="77"/>
      <c r="B37" s="1271" t="s">
        <v>195</v>
      </c>
      <c r="C37" s="1275"/>
      <c r="D37" s="1276"/>
      <c r="E37" s="244"/>
      <c r="F37" s="229"/>
      <c r="G37" s="230"/>
      <c r="H37" s="226"/>
      <c r="I37" s="1304" t="s">
        <v>195</v>
      </c>
      <c r="J37" s="1281" t="s">
        <v>209</v>
      </c>
      <c r="K37" s="1282"/>
      <c r="L37" s="244"/>
      <c r="M37" s="229" t="s">
        <v>171</v>
      </c>
      <c r="N37" s="230"/>
      <c r="O37" s="77"/>
      <c r="P37" s="77"/>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row>
    <row r="38" spans="1:154" customFormat="1" ht="13.5" customHeight="1" x14ac:dyDescent="0.25">
      <c r="A38" s="77"/>
      <c r="B38" s="1272"/>
      <c r="C38" s="1269"/>
      <c r="D38" s="1270"/>
      <c r="E38" s="245"/>
      <c r="F38" s="45"/>
      <c r="G38" s="231"/>
      <c r="H38" s="226"/>
      <c r="I38" s="1305"/>
      <c r="J38" s="1283" t="s">
        <v>645</v>
      </c>
      <c r="K38" s="1284"/>
      <c r="L38" s="245"/>
      <c r="M38" s="45" t="s">
        <v>171</v>
      </c>
      <c r="N38" s="231"/>
      <c r="O38" s="77"/>
      <c r="P38" s="77"/>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row>
    <row r="39" spans="1:154" customFormat="1" ht="13.5" customHeight="1" x14ac:dyDescent="0.25">
      <c r="A39" s="77"/>
      <c r="B39" s="1272"/>
      <c r="C39" s="1269"/>
      <c r="D39" s="1270"/>
      <c r="E39" s="245"/>
      <c r="F39" s="45"/>
      <c r="G39" s="231"/>
      <c r="H39" s="226"/>
      <c r="I39" s="1305"/>
      <c r="J39" s="1283" t="s">
        <v>647</v>
      </c>
      <c r="K39" s="1284"/>
      <c r="L39" s="245" t="s">
        <v>171</v>
      </c>
      <c r="M39" s="45"/>
      <c r="N39" s="231"/>
      <c r="O39" s="77"/>
      <c r="P39" s="77"/>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row>
    <row r="40" spans="1:154" customFormat="1" ht="13.5" customHeight="1" x14ac:dyDescent="0.25">
      <c r="A40" s="77"/>
      <c r="B40" s="1272"/>
      <c r="C40" s="1269"/>
      <c r="D40" s="1270"/>
      <c r="E40" s="245"/>
      <c r="F40" s="45"/>
      <c r="G40" s="231"/>
      <c r="H40" s="226"/>
      <c r="I40" s="1305"/>
      <c r="J40" s="1306" t="s">
        <v>649</v>
      </c>
      <c r="K40" s="1307"/>
      <c r="L40" s="245"/>
      <c r="M40" s="45" t="s">
        <v>171</v>
      </c>
      <c r="N40" s="231"/>
      <c r="O40" s="77"/>
      <c r="P40" s="77"/>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row>
    <row r="41" spans="1:154" customFormat="1" ht="13.5" customHeight="1" x14ac:dyDescent="0.25">
      <c r="A41" s="77"/>
      <c r="B41" s="1272"/>
      <c r="C41" s="1269"/>
      <c r="D41" s="1270"/>
      <c r="E41" s="245"/>
      <c r="F41" s="45"/>
      <c r="G41" s="231"/>
      <c r="H41" s="226"/>
      <c r="I41" s="1305"/>
      <c r="J41" s="1283"/>
      <c r="K41" s="1284"/>
      <c r="L41" s="245"/>
      <c r="M41" s="45"/>
      <c r="N41" s="231"/>
      <c r="O41" s="77"/>
      <c r="P41" s="77"/>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row>
    <row r="42" spans="1:154" customFormat="1" ht="13.5" customHeight="1" x14ac:dyDescent="0.25">
      <c r="A42" s="77"/>
      <c r="B42" s="1272"/>
      <c r="C42" s="1269"/>
      <c r="D42" s="1270"/>
      <c r="E42" s="245"/>
      <c r="F42" s="45"/>
      <c r="G42" s="231"/>
      <c r="H42" s="226"/>
      <c r="I42" s="1305"/>
      <c r="J42" s="1283"/>
      <c r="K42" s="1284"/>
      <c r="L42" s="245"/>
      <c r="M42" s="45"/>
      <c r="N42" s="231"/>
      <c r="O42" s="77"/>
      <c r="P42" s="77"/>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6"/>
      <c r="DZ42" s="226"/>
      <c r="EA42" s="226"/>
      <c r="EB42" s="226"/>
      <c r="EC42" s="226"/>
      <c r="ED42" s="226"/>
      <c r="EE42" s="226"/>
      <c r="EF42" s="226"/>
      <c r="EG42" s="226"/>
      <c r="EH42" s="226"/>
      <c r="EI42" s="226"/>
      <c r="EJ42" s="226"/>
      <c r="EK42" s="226"/>
      <c r="EL42" s="226"/>
      <c r="EM42" s="226"/>
      <c r="EN42" s="226"/>
      <c r="EO42" s="226"/>
      <c r="EP42" s="226"/>
      <c r="EQ42" s="226"/>
      <c r="ER42" s="226"/>
      <c r="ES42" s="226"/>
      <c r="ET42" s="226"/>
      <c r="EU42" s="226"/>
      <c r="EV42" s="226"/>
      <c r="EW42" s="226"/>
      <c r="EX42" s="226"/>
    </row>
    <row r="43" spans="1:154" customFormat="1" ht="13.5" customHeight="1" x14ac:dyDescent="0.25">
      <c r="A43" s="77"/>
      <c r="B43" s="1272"/>
      <c r="C43" s="1269"/>
      <c r="D43" s="1270"/>
      <c r="E43" s="245"/>
      <c r="F43" s="45"/>
      <c r="G43" s="231"/>
      <c r="H43" s="226"/>
      <c r="I43" s="1305"/>
      <c r="J43" s="1283"/>
      <c r="K43" s="1284"/>
      <c r="L43" s="245"/>
      <c r="M43" s="45"/>
      <c r="N43" s="231"/>
      <c r="O43" s="77"/>
      <c r="P43" s="77"/>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c r="DM43" s="226"/>
      <c r="DN43" s="226"/>
      <c r="DO43" s="226"/>
      <c r="DP43" s="226"/>
      <c r="DQ43" s="226"/>
      <c r="DR43" s="226"/>
      <c r="DS43" s="226"/>
      <c r="DT43" s="226"/>
      <c r="DU43" s="226"/>
      <c r="DV43" s="226"/>
      <c r="DW43" s="226"/>
      <c r="DX43" s="226"/>
      <c r="DY43" s="226"/>
      <c r="DZ43" s="226"/>
      <c r="EA43" s="226"/>
      <c r="EB43" s="226"/>
      <c r="EC43" s="226"/>
      <c r="ED43" s="226"/>
      <c r="EE43" s="226"/>
      <c r="EF43" s="226"/>
      <c r="EG43" s="226"/>
      <c r="EH43" s="226"/>
      <c r="EI43" s="226"/>
      <c r="EJ43" s="226"/>
      <c r="EK43" s="226"/>
      <c r="EL43" s="226"/>
      <c r="EM43" s="226"/>
      <c r="EN43" s="226"/>
      <c r="EO43" s="226"/>
      <c r="EP43" s="226"/>
      <c r="EQ43" s="226"/>
      <c r="ER43" s="226"/>
      <c r="ES43" s="226"/>
      <c r="ET43" s="226"/>
      <c r="EU43" s="226"/>
      <c r="EV43" s="226"/>
      <c r="EW43" s="226"/>
      <c r="EX43" s="226"/>
    </row>
    <row r="44" spans="1:154" customFormat="1" ht="13.5" customHeight="1" thickBot="1" x14ac:dyDescent="0.3">
      <c r="A44" s="77"/>
      <c r="B44" s="1274"/>
      <c r="C44" s="1267"/>
      <c r="D44" s="1268"/>
      <c r="E44" s="246"/>
      <c r="F44" s="232"/>
      <c r="G44" s="233"/>
      <c r="H44" s="81"/>
      <c r="I44" s="1280"/>
      <c r="J44" s="1291"/>
      <c r="K44" s="1292"/>
      <c r="L44" s="246"/>
      <c r="M44" s="232"/>
      <c r="N44" s="233"/>
      <c r="O44" s="77"/>
      <c r="P44" s="77"/>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row>
    <row r="45" spans="1:154" customFormat="1" ht="13.5" customHeight="1" x14ac:dyDescent="0.25">
      <c r="A45" s="77"/>
      <c r="B45" s="1271" t="s">
        <v>198</v>
      </c>
      <c r="C45" s="1275"/>
      <c r="D45" s="1276"/>
      <c r="E45" s="244"/>
      <c r="F45" s="229"/>
      <c r="G45" s="230"/>
      <c r="H45" s="81"/>
      <c r="I45" s="1293" t="s">
        <v>198</v>
      </c>
      <c r="J45" s="1281" t="s">
        <v>648</v>
      </c>
      <c r="K45" s="1282"/>
      <c r="L45" s="244" t="s">
        <v>171</v>
      </c>
      <c r="M45" s="229"/>
      <c r="N45" s="230"/>
      <c r="O45" s="77"/>
      <c r="P45" s="77"/>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row>
    <row r="46" spans="1:154" customFormat="1" ht="13.5" customHeight="1" x14ac:dyDescent="0.25">
      <c r="A46" s="77"/>
      <c r="B46" s="1272"/>
      <c r="C46" s="1269"/>
      <c r="D46" s="1270"/>
      <c r="E46" s="245"/>
      <c r="F46" s="45"/>
      <c r="G46" s="231"/>
      <c r="H46" s="81"/>
      <c r="I46" s="1294"/>
      <c r="J46" s="1283" t="s">
        <v>211</v>
      </c>
      <c r="K46" s="1284"/>
      <c r="L46" s="245"/>
      <c r="M46" s="45" t="s">
        <v>171</v>
      </c>
      <c r="N46" s="231"/>
      <c r="O46" s="77"/>
      <c r="P46" s="77"/>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row>
    <row r="47" spans="1:154" customFormat="1" ht="13.5" customHeight="1" x14ac:dyDescent="0.25">
      <c r="A47" s="77"/>
      <c r="B47" s="1272"/>
      <c r="C47" s="1269"/>
      <c r="D47" s="1270"/>
      <c r="E47" s="245"/>
      <c r="F47" s="45"/>
      <c r="G47" s="231"/>
      <c r="H47" s="81"/>
      <c r="I47" s="1294"/>
      <c r="J47" s="1283" t="s">
        <v>210</v>
      </c>
      <c r="K47" s="1284"/>
      <c r="L47" s="245" t="s">
        <v>171</v>
      </c>
      <c r="M47" s="45"/>
      <c r="N47" s="231"/>
      <c r="O47" s="77"/>
      <c r="P47" s="77"/>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row>
    <row r="48" spans="1:154" customFormat="1" ht="13.5" customHeight="1" x14ac:dyDescent="0.25">
      <c r="A48" s="77"/>
      <c r="B48" s="1272"/>
      <c r="C48" s="1269"/>
      <c r="D48" s="1270"/>
      <c r="E48" s="245"/>
      <c r="F48" s="45"/>
      <c r="G48" s="231"/>
      <c r="H48" s="81"/>
      <c r="I48" s="1294"/>
      <c r="J48" s="1283" t="s">
        <v>212</v>
      </c>
      <c r="K48" s="1284"/>
      <c r="L48" s="245"/>
      <c r="M48" s="45" t="s">
        <v>171</v>
      </c>
      <c r="N48" s="231"/>
      <c r="O48" s="77"/>
      <c r="P48" s="77"/>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row>
    <row r="49" spans="1:154" customFormat="1" ht="13.5" customHeight="1" x14ac:dyDescent="0.25">
      <c r="A49" s="77"/>
      <c r="B49" s="1272"/>
      <c r="C49" s="1269"/>
      <c r="D49" s="1270"/>
      <c r="E49" s="245"/>
      <c r="F49" s="45"/>
      <c r="G49" s="231"/>
      <c r="H49" s="81"/>
      <c r="I49" s="1294"/>
      <c r="J49" s="1283"/>
      <c r="K49" s="1284"/>
      <c r="L49" s="245"/>
      <c r="M49" s="45"/>
      <c r="N49" s="231"/>
      <c r="O49" s="77"/>
      <c r="P49" s="77"/>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row>
    <row r="50" spans="1:154" customFormat="1" ht="13.5" customHeight="1" x14ac:dyDescent="0.25">
      <c r="A50" s="77"/>
      <c r="B50" s="1272"/>
      <c r="C50" s="1269"/>
      <c r="D50" s="1270"/>
      <c r="E50" s="245"/>
      <c r="F50" s="45"/>
      <c r="G50" s="231"/>
      <c r="H50" s="81"/>
      <c r="I50" s="1294"/>
      <c r="J50" s="1283"/>
      <c r="K50" s="1284"/>
      <c r="L50" s="245"/>
      <c r="M50" s="45"/>
      <c r="N50" s="231"/>
      <c r="O50" s="77"/>
      <c r="P50" s="77"/>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row>
    <row r="51" spans="1:154" customFormat="1" ht="13.5" customHeight="1" x14ac:dyDescent="0.25">
      <c r="A51" s="77"/>
      <c r="B51" s="1272"/>
      <c r="C51" s="1269"/>
      <c r="D51" s="1270"/>
      <c r="E51" s="245"/>
      <c r="F51" s="45"/>
      <c r="G51" s="231"/>
      <c r="H51" s="81"/>
      <c r="I51" s="1294"/>
      <c r="J51" s="1283"/>
      <c r="K51" s="1284"/>
      <c r="L51" s="245"/>
      <c r="M51" s="45"/>
      <c r="N51" s="231"/>
      <c r="O51" s="77"/>
      <c r="P51" s="77"/>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row>
    <row r="52" spans="1:154" customFormat="1" ht="13.5" customHeight="1" thickBot="1" x14ac:dyDescent="0.3">
      <c r="A52" s="77"/>
      <c r="B52" s="1301"/>
      <c r="C52" s="1267"/>
      <c r="D52" s="1268"/>
      <c r="E52" s="246"/>
      <c r="F52" s="232"/>
      <c r="G52" s="233"/>
      <c r="H52" s="81"/>
      <c r="I52" s="1302"/>
      <c r="J52" s="1291"/>
      <c r="K52" s="1292"/>
      <c r="L52" s="246"/>
      <c r="M52" s="232"/>
      <c r="N52" s="233"/>
      <c r="O52" s="77"/>
      <c r="P52" s="77"/>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row>
    <row r="53" spans="1:154" customFormat="1" ht="0.75" customHeight="1" x14ac:dyDescent="0.25">
      <c r="A53" s="77"/>
      <c r="B53" s="238"/>
      <c r="C53" s="243"/>
      <c r="D53" s="243"/>
      <c r="E53" s="227"/>
      <c r="F53" s="227"/>
      <c r="G53" s="227"/>
      <c r="H53" s="81"/>
      <c r="I53" s="238"/>
      <c r="J53" s="228"/>
      <c r="K53" s="228"/>
      <c r="L53" s="227"/>
      <c r="M53" s="227"/>
      <c r="N53" s="227"/>
      <c r="O53" s="77"/>
      <c r="P53" s="77"/>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row>
    <row r="54" spans="1:154" ht="13.5" customHeight="1" x14ac:dyDescent="0.2"/>
    <row r="55" spans="1:154" ht="13.5" customHeight="1" x14ac:dyDescent="0.2"/>
    <row r="56" spans="1:154" ht="13.5" hidden="1" customHeight="1" x14ac:dyDescent="0.2"/>
    <row r="57" spans="1:154" ht="13.5" hidden="1" customHeight="1" x14ac:dyDescent="0.2"/>
    <row r="58" spans="1:154" ht="15" hidden="1" customHeight="1" x14ac:dyDescent="0.2"/>
    <row r="59" spans="1:154" ht="15" hidden="1" customHeight="1" x14ac:dyDescent="0.2"/>
    <row r="60" spans="1:154" ht="15" hidden="1" customHeight="1" x14ac:dyDescent="0.2"/>
    <row r="61" spans="1:154" ht="15" hidden="1" customHeight="1" x14ac:dyDescent="0.2"/>
    <row r="62" spans="1:154" ht="15" hidden="1" customHeight="1" x14ac:dyDescent="0.2"/>
    <row r="63" spans="1:154" ht="15" hidden="1" customHeight="1" x14ac:dyDescent="0.2"/>
    <row r="64" spans="1:15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sheetData>
  <sheetProtection sheet="1" objects="1" scenarios="1"/>
  <mergeCells count="158">
    <mergeCell ref="B5:H5"/>
    <mergeCell ref="J20:K20"/>
    <mergeCell ref="B6:G8"/>
    <mergeCell ref="E11:G11"/>
    <mergeCell ref="B37:B44"/>
    <mergeCell ref="C37:D37"/>
    <mergeCell ref="I37:I44"/>
    <mergeCell ref="J37:K37"/>
    <mergeCell ref="C38:D38"/>
    <mergeCell ref="J38:K38"/>
    <mergeCell ref="C42:D42"/>
    <mergeCell ref="J42:K42"/>
    <mergeCell ref="C43:D43"/>
    <mergeCell ref="J43:K43"/>
    <mergeCell ref="C44:D44"/>
    <mergeCell ref="J44:K44"/>
    <mergeCell ref="J39:K39"/>
    <mergeCell ref="J40:K40"/>
    <mergeCell ref="J41:K41"/>
    <mergeCell ref="C39:D39"/>
    <mergeCell ref="C40:D40"/>
    <mergeCell ref="C41:D41"/>
    <mergeCell ref="B29:B36"/>
    <mergeCell ref="I29:I36"/>
    <mergeCell ref="B45:B52"/>
    <mergeCell ref="C45:D45"/>
    <mergeCell ref="I45:I52"/>
    <mergeCell ref="J45:K45"/>
    <mergeCell ref="C49:D49"/>
    <mergeCell ref="J49:K49"/>
    <mergeCell ref="C51:D51"/>
    <mergeCell ref="J51:K51"/>
    <mergeCell ref="C52:D52"/>
    <mergeCell ref="J52:K52"/>
    <mergeCell ref="C46:D46"/>
    <mergeCell ref="C47:D47"/>
    <mergeCell ref="C48:D48"/>
    <mergeCell ref="C50:D50"/>
    <mergeCell ref="J46:K46"/>
    <mergeCell ref="J47:K47"/>
    <mergeCell ref="J48:K48"/>
    <mergeCell ref="J50:K50"/>
    <mergeCell ref="J30:K30"/>
    <mergeCell ref="C31:D31"/>
    <mergeCell ref="J31:K31"/>
    <mergeCell ref="C32:D32"/>
    <mergeCell ref="J32:K32"/>
    <mergeCell ref="C33:D33"/>
    <mergeCell ref="J33:K33"/>
    <mergeCell ref="J34:K34"/>
    <mergeCell ref="C34:D34"/>
    <mergeCell ref="C35:D35"/>
    <mergeCell ref="J35:K35"/>
    <mergeCell ref="C36:D36"/>
    <mergeCell ref="J36:K36"/>
    <mergeCell ref="C29:D29"/>
    <mergeCell ref="C30:D30"/>
    <mergeCell ref="J29:K29"/>
    <mergeCell ref="B21:B28"/>
    <mergeCell ref="C21:D21"/>
    <mergeCell ref="I21:I28"/>
    <mergeCell ref="J21:K21"/>
    <mergeCell ref="C22:D22"/>
    <mergeCell ref="J22:K22"/>
    <mergeCell ref="C23:D23"/>
    <mergeCell ref="J23:K23"/>
    <mergeCell ref="C24:D24"/>
    <mergeCell ref="J24:K24"/>
    <mergeCell ref="C27:D27"/>
    <mergeCell ref="J27:K27"/>
    <mergeCell ref="C28:D28"/>
    <mergeCell ref="J28:K28"/>
    <mergeCell ref="J25:K25"/>
    <mergeCell ref="J26:K26"/>
    <mergeCell ref="C25:D25"/>
    <mergeCell ref="C26:D26"/>
    <mergeCell ref="DG2:DJ2"/>
    <mergeCell ref="BW2:BZ2"/>
    <mergeCell ref="CA2:CD2"/>
    <mergeCell ref="CE2:CH2"/>
    <mergeCell ref="B13:B20"/>
    <mergeCell ref="C13:D13"/>
    <mergeCell ref="I13:I20"/>
    <mergeCell ref="J13:K13"/>
    <mergeCell ref="C14:D14"/>
    <mergeCell ref="J14:K14"/>
    <mergeCell ref="C15:D15"/>
    <mergeCell ref="J15:K15"/>
    <mergeCell ref="C16:D16"/>
    <mergeCell ref="J16:K16"/>
    <mergeCell ref="C17:D17"/>
    <mergeCell ref="J17:K17"/>
    <mergeCell ref="C18:D18"/>
    <mergeCell ref="J18:K18"/>
    <mergeCell ref="C19:D19"/>
    <mergeCell ref="J19:K19"/>
    <mergeCell ref="K3:N3"/>
    <mergeCell ref="I5:N6"/>
    <mergeCell ref="I8:N9"/>
    <mergeCell ref="C20:D20"/>
    <mergeCell ref="DS1:DZ1"/>
    <mergeCell ref="EA1:EH1"/>
    <mergeCell ref="EI1:EP1"/>
    <mergeCell ref="EQ1:EX1"/>
    <mergeCell ref="DS2:DV2"/>
    <mergeCell ref="DW2:DZ2"/>
    <mergeCell ref="I11:I12"/>
    <mergeCell ref="J11:K12"/>
    <mergeCell ref="CE1:CL1"/>
    <mergeCell ref="CM1:CT1"/>
    <mergeCell ref="CU1:DB1"/>
    <mergeCell ref="DC1:DJ1"/>
    <mergeCell ref="DK1:DR1"/>
    <mergeCell ref="AI2:AL2"/>
    <mergeCell ref="AM2:AP2"/>
    <mergeCell ref="AQ2:AT2"/>
    <mergeCell ref="AU2:AX2"/>
    <mergeCell ref="CI2:CL2"/>
    <mergeCell ref="CM2:CP2"/>
    <mergeCell ref="BG2:BJ2"/>
    <mergeCell ref="BK2:BN2"/>
    <mergeCell ref="BO2:BR2"/>
    <mergeCell ref="CY2:DB2"/>
    <mergeCell ref="B11:B12"/>
    <mergeCell ref="C11:D12"/>
    <mergeCell ref="B9:G9"/>
    <mergeCell ref="L11:N11"/>
    <mergeCell ref="EU2:EX2"/>
    <mergeCell ref="B3:C3"/>
    <mergeCell ref="I3:J3"/>
    <mergeCell ref="J2:N2"/>
    <mergeCell ref="D3:G3"/>
    <mergeCell ref="EA2:ED2"/>
    <mergeCell ref="EE2:EH2"/>
    <mergeCell ref="EI2:EL2"/>
    <mergeCell ref="EM2:EP2"/>
    <mergeCell ref="EQ2:ET2"/>
    <mergeCell ref="CQ2:CT2"/>
    <mergeCell ref="CU2:CX2"/>
    <mergeCell ref="DK2:DN2"/>
    <mergeCell ref="DO2:DR2"/>
    <mergeCell ref="BS2:BV2"/>
    <mergeCell ref="C2:G2"/>
    <mergeCell ref="S2:V2"/>
    <mergeCell ref="W2:Z2"/>
    <mergeCell ref="AA2:AD2"/>
    <mergeCell ref="AE2:AH2"/>
    <mergeCell ref="DC2:DF2"/>
    <mergeCell ref="S1:Z1"/>
    <mergeCell ref="AA1:AH1"/>
    <mergeCell ref="AY1:BF1"/>
    <mergeCell ref="BG1:BN1"/>
    <mergeCell ref="BO1:BV1"/>
    <mergeCell ref="BW1:CD1"/>
    <mergeCell ref="AI1:AP1"/>
    <mergeCell ref="AQ1:AX1"/>
    <mergeCell ref="AY2:BB2"/>
    <mergeCell ref="BC2:BF2"/>
  </mergeCells>
  <conditionalFormatting sqref="B13:G52">
    <cfRule type="containsBlanks" dxfId="44" priority="1">
      <formula>LEN(TRIM(B13))=0</formula>
    </cfRule>
  </conditionalFormatting>
  <conditionalFormatting sqref="E13:E52">
    <cfRule type="cellIs" dxfId="43" priority="8" operator="equal">
      <formula>"X"</formula>
    </cfRule>
  </conditionalFormatting>
  <conditionalFormatting sqref="F13:F52">
    <cfRule type="cellIs" dxfId="42" priority="7" operator="equal">
      <formula>"X"</formula>
    </cfRule>
  </conditionalFormatting>
  <conditionalFormatting sqref="G13:G52">
    <cfRule type="cellIs" dxfId="41" priority="6" operator="equal">
      <formula>"X"</formula>
    </cfRule>
  </conditionalFormatting>
  <conditionalFormatting sqref="J13:K52">
    <cfRule type="containsBlanks" dxfId="40" priority="2">
      <formula>LEN(TRIM(J13))=0</formula>
    </cfRule>
  </conditionalFormatting>
  <conditionalFormatting sqref="L13:L29 L31:L52">
    <cfRule type="cellIs" dxfId="39" priority="12" operator="equal">
      <formula>"X"</formula>
    </cfRule>
  </conditionalFormatting>
  <conditionalFormatting sqref="L53:N53">
    <cfRule type="cellIs" dxfId="38" priority="22" operator="equal">
      <formula>"X"</formula>
    </cfRule>
  </conditionalFormatting>
  <conditionalFormatting sqref="M13:M52">
    <cfRule type="cellIs" dxfId="37" priority="11" operator="equal">
      <formula>"X"</formula>
    </cfRule>
  </conditionalFormatting>
  <conditionalFormatting sqref="N13:N52">
    <cfRule type="cellIs" dxfId="36" priority="10" operator="equal">
      <formula>"X"</formula>
    </cfRule>
  </conditionalFormatting>
  <dataValidations xWindow="440" yWindow="672" count="40">
    <dataValidation allowBlank="1" showInputMessage="1" showErrorMessage="1" promptTitle="(Fraco) preencha com um X se" prompt="a ameaça/risco desta força for de nível fraco" sqref="E13:E52" xr:uid="{F8F233DF-E693-47A1-ABA8-0CBDA35728F6}"/>
    <dataValidation allowBlank="1" showInputMessage="1" showErrorMessage="1" promptTitle="(Médio) preencha com um X se" prompt="a ameaça/risco desta força for de nível médio" sqref="F13:F52" xr:uid="{604A421B-03BB-4973-81C0-54D7AF76A43B}"/>
    <dataValidation allowBlank="1" showInputMessage="1" showErrorMessage="1" promptTitle="(Forte) preencha com um X se" prompt="a ameaça/risco desta força for de nível forte" sqref="G13:G52" xr:uid="{614B5D4D-9524-4652-9525-E87A4D42BB19}"/>
    <dataValidation allowBlank="1" showInputMessage="1" showErrorMessage="1" promptTitle="Novos concorrentes" prompt="Há barreiras para a entrada de novas empresas?" sqref="C13:D20" xr:uid="{38BA6438-1433-4CC9-8B78-FDCBE8DEA92F}"/>
    <dataValidation allowBlank="1" showInputMessage="1" showErrorMessage="1" promptTitle="Clientes" prompt="Qual é a dimensão do poder negocial dos clientes?" sqref="C21:D28" xr:uid="{6AD666AC-7821-4023-B93B-99BCF250303A}"/>
    <dataValidation allowBlank="1" showInputMessage="1" showErrorMessage="1" promptTitle="Fornecedores" prompt="Qual a influência dos fornecedores?" sqref="C29:D36" xr:uid="{EAC9D265-4A04-4A27-BF41-50DDF08E70CD}"/>
    <dataValidation allowBlank="1" showInputMessage="1" showErrorMessage="1" promptTitle="Produtos substitutos" prompt="Qual a facilidade de substituiçã dos seus produtos?" sqref="C37:D44" xr:uid="{BBC1B07B-0CD4-4257-956A-4B8760734981}"/>
    <dataValidation allowBlank="1" showInputMessage="1" showErrorMessage="1" promptTitle="Concorrentes" prompt="Quais as vantagens dos concorrentes?" sqref="C45:D52" xr:uid="{3671ABE7-DC48-4B94-9B82-6A68BF337633}"/>
    <dataValidation allowBlank="1" showInputMessage="1" showErrorMessage="1" promptTitle="Explicação" prompt="Neste caso as economias de escala não têm muita importância na definição do preço e, consequentemente, na competitividade no mercado. Este aspeto funciona como uma barreira moderada a novos concorrentes. Constitui ameaça média para a empresa." sqref="M13" xr:uid="{11918E52-F7DE-4555-BC96-0639F608DE3B}"/>
    <dataValidation allowBlank="1" showInputMessage="1" showErrorMessage="1" promptTitle="Explicação" prompt="Como as necessidades de investimento incial são elevadas, este aspeto funciona como uma barreira a novos concorrentes. Não constitui ameaça para a empresa." sqref="L14" xr:uid="{1995CA1D-4022-427A-A303-1AA7137E8FFA}"/>
    <dataValidation allowBlank="1" showInputMessage="1" showErrorMessage="1" promptTitle="Explicação" prompt="Por norma custos variáveis elevados contituiriam uma barreira à entrada. Mas, como a empresa compete no mercado internacional, este aspeto pode tornar-se uma ameaça no caso das novas entrantes conseguirem acesso a preços mais vantajosos. Constitui ameaça." sqref="M15" xr:uid="{31C30470-5339-4A4F-8974-9BD05D4BE598}"/>
    <dataValidation allowBlank="1" showInputMessage="1" showErrorMessage="1" promptTitle="Explicação" prompt="Não poder extrair sem licenciamento é sempre uma barreira para quem quer entrar nesse mercado. Assim, não constitui uma ameaça para a empresa." sqref="L16" xr:uid="{02B0AD93-3B18-45DD-9A62-BCA8E4DA2D68}"/>
    <dataValidation allowBlank="1" showInputMessage="1" showErrorMessage="1" promptTitle="Explicação" prompt="Consideramos que esta empresa consegue margens de lucro apelativas devido às especificidades do seu produto. Neste caso, é um fator que atrai concorrentes mas como inerente está o acesso à extração, não constitui uma ameaça forte." sqref="M17" xr:uid="{D0E3CC81-7B5C-40DE-99C9-8D0AE2F92B04}"/>
    <dataValidation allowBlank="1" showInputMessage="1" showErrorMessage="1" promptTitle="Explicação" prompt="Neste momento a procura supera a capacidade de oferta. Assim, não compensa às empresas retaliar e eliminar o risco de entrada. Considera-se então que há alguma ameaça para a empresa." sqref="M18" xr:uid="{513C772A-5BCC-4D6F-B6CC-3CAFE8D7E27E}"/>
    <dataValidation allowBlank="1" showInputMessage="1" showErrorMessage="1" promptTitle="Explicação" prompt="Por falarmos de uma mercadoria natualmente pesada, os custos de transporte e a questão das redes de distribuição são sempre uma barreira à entrada de concorrentes. Considera-se que não há ameaça para a empresa." sqref="L19" xr:uid="{5DE264BC-DB48-4D39-A48A-1D4528A1A659}"/>
    <dataValidation allowBlank="1" showInputMessage="1" showErrorMessage="1" promptTitle="Explicação" prompt="Face à escassez de mão-de-obra, e competências necessárias para o desempenho da atividade, novas empresas têm uma forte barreira à entrada. Assim considera-se que não constitui ameaça para a empresa." sqref="L20" xr:uid="{C799B8A4-4BAC-4774-ABD8-0089D41ABE49}"/>
    <dataValidation allowBlank="1" showInputMessage="1" showErrorMessage="1" promptTitle="Efeito global na competitividade" prompt="A ameaça de novos concorrentes apesar de ser considerada fraca na maioria dos aspetos descritos, consegue ainda representrar algum risco para o &quot;nicho&quot; desta empresa._x000a_Considera-se um risco de nível médio." sqref="I13:I20" xr:uid="{1096C45F-2749-43D6-9BB8-AA57A5859F9F}"/>
    <dataValidation allowBlank="1" showInputMessage="1" showErrorMessage="1" promptTitle="Explicação" prompt="Quanto maior a representatividade do produto no total dos custos do cliente, mais imprescindível será reduzir os preços e, portanto, maiores serão os seus esforços na procura de melhores resultados. Constitui uma ameaça de nível médio." sqref="M23" xr:uid="{4A72B5D1-D1FE-4017-B639-C2FB8C0E7D80}"/>
    <dataValidation allowBlank="1" showInputMessage="1" showErrorMessage="1" promptTitle="Explicação" prompt="Quanto maior forem as alternativas ao produto, maior será o poder negocial do cliente. Existem vários produtos alternaticos, mas também existe mais oferta que procura pelo que constitui uma ameaça de nível médio para a empresa." sqref="M24" xr:uid="{8F641653-2E9B-431A-9E25-A0B862633F9A}"/>
    <dataValidation allowBlank="1" showInputMessage="1" showErrorMessage="1" promptTitle="Explicação" prompt="A valorização por parte do cliente pelas características do produto nacional, tornam-no mais apetecível e menos substituível, o que devolve algum poder negocial à empresa. Não constitui ameaça para a empresa." sqref="L25" xr:uid="{18B0BBF2-F2B4-48C7-919F-D57AE2CED7B1}"/>
    <dataValidation allowBlank="1" showInputMessage="1" showErrorMessage="1" promptTitle="Efeito global na competitividade" prompt="De modo geral, a escassez do produto e a tradição da sua aplicação retiram poder negocial ao cliente. Consideramos que no global existe um fraco nível de risco relativamente ao poder negocial dos clientes." sqref="I21:I28" xr:uid="{91DF2E78-32B8-441A-81A4-05010B72DC90}"/>
    <dataValidation allowBlank="1" showInputMessage="1" showErrorMessage="1" promptTitle="Explicação" prompt="Fornecedores de grande dimensão conseguem mais poder negocial. Constitui ameaça para a empresa." sqref="N29" xr:uid="{3A703691-C2F9-485B-8B27-EE07B3E2317B}"/>
    <dataValidation allowBlank="1" showInputMessage="1" showErrorMessage="1" promptTitle="Explicação" prompt="Existem matérias substitutas mas que afetam a estética do produto final. A procura, sendo influenciada pelas tendências, acaba por ser variável mas não tão flexivel. Assim constitui ameaça porque devolve poder aos fornecedores." sqref="M31" xr:uid="{221B47C2-89CB-4917-8F3D-D8DD8F55A66A}"/>
    <dataValidation allowBlank="1" showInputMessage="1" showErrorMessage="1" promptTitle="Explicação" prompt="A multiplicidade de aplicação das matérias e aumento do seu uso é um aspeto que favorece o poder de negociação dos fornecedores. Não constitui uma ameaça forte porque a empresa detem extração" sqref="M32" xr:uid="{14A34D07-BAEA-4561-9A3D-51DF4FB62F56}"/>
    <dataValidation allowBlank="1" showInputMessage="1" showErrorMessage="1" promptTitle="Explicação" prompt="A dificuldade de produzir internamente é uma barreira à criação de alternativas no controlo dos custos. Constitu-se uma ameaça de nível médio para a empresa porque esta empresa já tem a parte extrativa do negócio, ainda que para uma variedade limitada" sqref="M33" xr:uid="{A9047584-87EF-447A-AFCD-7075C17B2F84}"/>
    <dataValidation allowBlank="1" showInputMessage="1" showErrorMessage="1" promptTitle="Efeito global na competitividade" prompt="A tipologia dos fornecedores é prejudicial à posição competitiva da empresa, no entanto pode sempre proteger-se via utilização da sua matéria prima extraida. Ainda assim consideramos globalmente um risco de nível forte devido às tendencias da procura" sqref="I29:I36" xr:uid="{2DD63824-8585-441B-B3A4-F59C5A511FFD}"/>
    <dataValidation allowBlank="1" showInputMessage="1" showErrorMessage="1" promptTitle="Explicação" prompt="Desenvolvimentos tecnológicos têm trabalhado no sentido de produtos de imitação da pedra natural. Constitui um risco de nível médio porque continuam a haver características que não são tão fáceis de replicar." sqref="M37" xr:uid="{6DDD290D-F928-49FA-BCCA-E4224C02B9CA}"/>
    <dataValidation allowBlank="1" showInputMessage="1" showErrorMessage="1" promptTitle="Explicação" prompt="Produtos com caracteristicas mais desejáveis estão também num segmento preço muito superior. Continua a ter uma melhor qualidade/preço que outros produtos substitutos. Não constitui uma ameaça para a empresa." sqref="L39" xr:uid="{040AF8CC-23D4-44A9-9272-27A0D9218BEF}"/>
    <dataValidation allowBlank="1" showInputMessage="1" showErrorMessage="1" promptTitle="Efeito global na competitividade" prompt="Existe aqui um risco médio, mas que deve ser sempre balizado com as caracteristicas e quantidades dos produtos oferecidos." sqref="I37:I44" xr:uid="{10DCE21B-52BE-4D7C-8C58-2BE4AFDCEB78}"/>
    <dataValidation allowBlank="1" showInputMessage="1" showErrorMessage="1" promptTitle="Explicação" prompt="Com concorrentes de dimensão equiparável,considera-se que existe risco, mas não muito elevado. Constitui ameaça de nível médio para a empresa." sqref="M46" xr:uid="{1082B2E8-3880-41EF-BD27-1E824E1F7CD5}"/>
    <dataValidation allowBlank="1" showInputMessage="1" showErrorMessage="1" promptTitle="Explicação" prompt="Num mercado em crescimento, há menos concorrência porque existe menos concentração do mercado. Como há mais procura que oferta, não se constitui ameaça para a empresa." sqref="L47" xr:uid="{6232E8A5-807A-48F5-9F2C-9874AA86B2EC}"/>
    <dataValidation allowBlank="1" showInputMessage="1" showErrorMessage="1" promptTitle="Explicação" prompt="Com um grande foco no mercado europeu, é muito preocupante a existência de concorrentes nesses mercados com melhores estruturas de custo. Apesar dos produtos muitas vezes serem de qualidade inferior. Constitui-se ameaça de nível médio " sqref="M48" xr:uid="{22C94DB5-B37B-4FCB-BC41-25B1024584F9}"/>
    <dataValidation allowBlank="1" showInputMessage="1" showErrorMessage="1" promptTitle="Efeito global na competitividade" prompt="Temos uma imagem global de mercado em crescimento com uma concorrência de nível intermédio. Há mercado para todos pelo que constitui uma ameaça fraca." sqref="I45:I52" xr:uid="{89485C76-7AE8-45B0-8712-C0C86D87E24F}"/>
    <dataValidation allowBlank="1" showInputMessage="1" showErrorMessage="1" promptTitle="Explicação" prompt="Consideramos que não existe risco dos fornecedores se agregarem e adquirirem ainda mais poder comercial." sqref="L34" xr:uid="{14B06642-7AED-4F9A-820B-DCE4D0A74C36}"/>
    <dataValidation allowBlank="1" showInputMessage="1" showErrorMessage="1" promptTitle="Explicação" prompt="Clientes de pequena dimensão terão menos poder negocial, à partida. Não constitui ameaça para a empresa" sqref="L21" xr:uid="{921681E0-CA8D-4558-AE9B-35D9DE637684}"/>
    <dataValidation allowBlank="1" showInputMessage="1" showErrorMessage="1" promptTitle="Explicação" prompt="Quanto maior a diversificação dos clientes, menor a dependência sobre eles. Isto representa um baixo poder negocial por parte do cliente, e portanto não constitui uma ameaça forte para a empresa." sqref="L22" xr:uid="{F6C60C88-33CA-4277-9FD5-D52ED8B4A8B0}"/>
    <dataValidation allowBlank="1" showInputMessage="1" showErrorMessage="1" promptTitle="Explicação" prompt="Pequena variedade na oferta de fornecimento traduz-se num maior poder negocial do fornecedor. Constitui ameaça para a empresa." sqref="N30" xr:uid="{87DB933D-77DA-484A-A72F-518679554A1C}"/>
    <dataValidation allowBlank="1" showInputMessage="1" showErrorMessage="1" promptTitle="Explicação" prompt="Não há jazidas licenciadas com abundancia tal que permita concluir que o fluxo de produtos (com caracteristicas similares) vá aumentar de forma a haver impacto nas vendas da empresa. Consideramos um risco médio" sqref="M38" xr:uid="{BC1797F7-5286-4256-BF42-B65DF5E68880}"/>
    <dataValidation allowBlank="1" showInputMessage="1" showErrorMessage="1" promptTitle="Explicação" prompt="Os produtos acabam por ser típicos da região e os custos de transporte similares entre a concorrência num determinado mercado. Pode ser dificil a entrada de novos produtos com extração mais distante e custosa. Consideramos um risco médio." sqref="M40" xr:uid="{47109806-EABF-44ED-9FF0-AEF0B6025B47}"/>
    <dataValidation allowBlank="1" showInputMessage="1" showErrorMessage="1" promptTitle="Explicação" prompt="Não havendo muitos concorrentes no mercado, há uma fraca ameaça de rivalidade entre concorrentes" sqref="L45" xr:uid="{80EF405A-A1C3-4DA0-8986-398A4DCB2D53}"/>
  </dataValidations>
  <pageMargins left="0.25" right="0.25" top="0.75" bottom="0.75" header="0.3" footer="0.3"/>
  <pageSetup paperSize="9" orientation="portrait" r:id="rId1"/>
  <headerFooter alignWithMargins="0">
    <oddHeader>&amp;L&amp;G&amp;R
&amp;F</oddHeader>
    <oddFooter>&amp;L&amp;A&amp;C&amp;G&amp;R&amp;P/&amp;N</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8B025856832D4DBD83A06A0A202284" ma:contentTypeVersion="15" ma:contentTypeDescription="Criar um novo documento." ma:contentTypeScope="" ma:versionID="b724cc8a9a176b4c24e2c1f888d64e50">
  <xsd:schema xmlns:xsd="http://www.w3.org/2001/XMLSchema" xmlns:xs="http://www.w3.org/2001/XMLSchema" xmlns:p="http://schemas.microsoft.com/office/2006/metadata/properties" xmlns:ns2="c52b2410-4872-4409-bd25-a9bc05fe32af" xmlns:ns3="01c88275-efff-4b3a-a89e-58371b7d6460" targetNamespace="http://schemas.microsoft.com/office/2006/metadata/properties" ma:root="true" ma:fieldsID="728851c018fcbf5ef6492ca214e82131" ns2:_="" ns3:_="">
    <xsd:import namespace="c52b2410-4872-4409-bd25-a9bc05fe32af"/>
    <xsd:import namespace="01c88275-efff-4b3a-a89e-58371b7d64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b2410-4872-4409-bd25-a9bc05fe32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m" ma:readOnly="false" ma:fieldId="{5cf76f15-5ced-4ddc-b409-7134ff3c332f}" ma:taxonomyMulti="true" ma:sspId="e168a92e-77ee-40d8-8eea-e869e82623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c88275-efff-4b3a-a89e-58371b7d6460" elementFormDefault="qualified">
    <xsd:import namespace="http://schemas.microsoft.com/office/2006/documentManagement/types"/>
    <xsd:import namespace="http://schemas.microsoft.com/office/infopath/2007/PartnerControls"/>
    <xsd:element name="SharedWithUsers" ma:index="1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Partilhado Com" ma:internalName="SharedWithDetails" ma:readOnly="true">
      <xsd:simpleType>
        <xsd:restriction base="dms:Note">
          <xsd:maxLength value="255"/>
        </xsd:restriction>
      </xsd:simpleType>
    </xsd:element>
    <xsd:element name="TaxCatchAll" ma:index="22" nillable="true" ma:displayName="Taxonomy Catch All Column" ma:hidden="true" ma:list="{a3b8d71b-80f8-4ca2-a553-8f73930a3e1c}" ma:internalName="TaxCatchAll" ma:showField="CatchAllData" ma:web="01c88275-efff-4b3a-a89e-58371b7d64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70C79-C49E-450A-AB53-DD86DFDE4A06}">
  <ds:schemaRefs>
    <ds:schemaRef ds:uri="http://schemas.microsoft.com/sharepoint/v3/contenttype/forms"/>
  </ds:schemaRefs>
</ds:datastoreItem>
</file>

<file path=customXml/itemProps2.xml><?xml version="1.0" encoding="utf-8"?>
<ds:datastoreItem xmlns:ds="http://schemas.openxmlformats.org/officeDocument/2006/customXml" ds:itemID="{56D92A28-B75A-49C0-BD50-3FAB959FB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2b2410-4872-4409-bd25-a9bc05fe32af"/>
    <ds:schemaRef ds:uri="01c88275-efff-4b3a-a89e-58371b7d64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22</vt:i4>
      </vt:variant>
      <vt:variant>
        <vt:lpstr>Intervalos com Nome</vt:lpstr>
      </vt:variant>
      <vt:variant>
        <vt:i4>20</vt:i4>
      </vt:variant>
    </vt:vector>
  </HeadingPairs>
  <TitlesOfParts>
    <vt:vector size="42" baseType="lpstr">
      <vt:lpstr>0.FT</vt:lpstr>
      <vt:lpstr>0.ÍNDICE</vt:lpstr>
      <vt:lpstr>Aux</vt:lpstr>
      <vt:lpstr>1.1.Ficha Emp</vt:lpstr>
      <vt:lpstr>1.2.Balanço</vt:lpstr>
      <vt:lpstr>1.3.DR</vt:lpstr>
      <vt:lpstr>1.4.DFC</vt:lpstr>
      <vt:lpstr>2.1.1.PESTAL</vt:lpstr>
      <vt:lpstr>2.2.1. 5Forças de Porter</vt:lpstr>
      <vt:lpstr>3.1. VRIO</vt:lpstr>
      <vt:lpstr>3.2. BCG</vt:lpstr>
      <vt:lpstr>4.1. SWOT</vt:lpstr>
      <vt:lpstr>4.2. TOWS</vt:lpstr>
      <vt:lpstr>5. Sumário Executivo</vt:lpstr>
      <vt:lpstr>6. Plano Estratégico</vt:lpstr>
      <vt:lpstr>7.1. Plano de Ação</vt:lpstr>
      <vt:lpstr>7.2. Plano de Investimentos</vt:lpstr>
      <vt:lpstr>7.3. Orçamento</vt:lpstr>
      <vt:lpstr>8.Base de dados</vt:lpstr>
      <vt:lpstr>9.1. Planeamento</vt:lpstr>
      <vt:lpstr>9.2. BSC</vt:lpstr>
      <vt:lpstr>9.3. Orçamental</vt:lpstr>
      <vt:lpstr>'0.FT'!Área_de_Impressão</vt:lpstr>
      <vt:lpstr>'0.ÍNDICE'!Área_de_Impressão</vt:lpstr>
      <vt:lpstr>'1.1.Ficha Emp'!Área_de_Impressão</vt:lpstr>
      <vt:lpstr>'1.2.Balanço'!Área_de_Impressão</vt:lpstr>
      <vt:lpstr>'1.3.DR'!Área_de_Impressão</vt:lpstr>
      <vt:lpstr>'1.4.DFC'!Área_de_Impressão</vt:lpstr>
      <vt:lpstr>'2.1.1.PESTAL'!Área_de_Impressão</vt:lpstr>
      <vt:lpstr>'2.2.1. 5Forças de Porter'!Área_de_Impressão</vt:lpstr>
      <vt:lpstr>'3.1. VRIO'!Área_de_Impressão</vt:lpstr>
      <vt:lpstr>'3.2. BCG'!Área_de_Impressão</vt:lpstr>
      <vt:lpstr>'4.1. SWOT'!Área_de_Impressão</vt:lpstr>
      <vt:lpstr>'4.2. TOWS'!Área_de_Impressão</vt:lpstr>
      <vt:lpstr>'5. Sumário Executivo'!Área_de_Impressão</vt:lpstr>
      <vt:lpstr>'6. Plano Estratégico'!Área_de_Impressão</vt:lpstr>
      <vt:lpstr>'7.1. Plano de Ação'!Área_de_Impressão</vt:lpstr>
      <vt:lpstr>'7.2. Plano de Investimentos'!Área_de_Impressão</vt:lpstr>
      <vt:lpstr>'7.3. Orçamento'!Área_de_Impressão</vt:lpstr>
      <vt:lpstr>'8.Base de dados'!Área_de_Impressão</vt:lpstr>
      <vt:lpstr>'9.1. Planeamento'!Área_de_Impressão</vt:lpstr>
      <vt:lpstr>'9.3. Orçamental'!Área_de_Impressão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Beles</dc:creator>
  <cp:lastModifiedBy>Rita Beles</cp:lastModifiedBy>
  <cp:lastPrinted>2023-04-05T10:35:01Z</cp:lastPrinted>
  <dcterms:created xsi:type="dcterms:W3CDTF">2015-06-05T18:19:34Z</dcterms:created>
  <dcterms:modified xsi:type="dcterms:W3CDTF">2023-04-10T09:40:50Z</dcterms:modified>
</cp:coreProperties>
</file>